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autoCompressPictures="0"/>
  <mc:AlternateContent xmlns:mc="http://schemas.openxmlformats.org/markup-compatibility/2006">
    <mc:Choice Requires="x15">
      <x15ac:absPath xmlns:x15ac="http://schemas.microsoft.com/office/spreadsheetml/2010/11/ac" url="X:\Resources and ongoing non-project files\Tools\Up-to-date EFC-UNC Tools\"/>
    </mc:Choice>
  </mc:AlternateContent>
  <xr:revisionPtr revIDLastSave="0" documentId="13_ncr:1_{179A2264-6E2B-4151-8BA6-859702D38A04}" xr6:coauthVersionLast="46" xr6:coauthVersionMax="46" xr10:uidLastSave="{00000000-0000-0000-0000-000000000000}"/>
  <bookViews>
    <workbookView xWindow="-120" yWindow="-120" windowWidth="29040" windowHeight="15840" tabRatio="591" xr2:uid="{00000000-000D-0000-FFFF-FFFF00000000}"/>
  </bookViews>
  <sheets>
    <sheet name="Cover Page" sheetId="32" r:id="rId1"/>
    <sheet name="1-Community Details" sheetId="8" r:id="rId2"/>
    <sheet name="2-Assistance Program Details" sheetId="31" r:id="rId3"/>
  </sheets>
  <externalReferences>
    <externalReference r:id="rId4"/>
    <externalReference r:id="rId5"/>
  </externalReferences>
  <definedNames>
    <definedName name="_xlnm._FilterDatabase" localSheetId="1" hidden="1">'1-Community Details'!$A$181:$X$191</definedName>
    <definedName name="COMMERCIAL_RATE_STRUCTURES">#REF!</definedName>
    <definedName name="DurhamMeter">#REF!</definedName>
    <definedName name="GreensboroMeter">#REF!</definedName>
    <definedName name="HickoryMeter">#REF!</definedName>
    <definedName name="OWASAMeter">#REF!</definedName>
    <definedName name="_xlnm.Print_Area" localSheetId="1">'1-Community Details'!$A$1:$Z$171</definedName>
    <definedName name="_xlnm.Print_Area" localSheetId="2">'2-Assistance Program Details'!$A$1:$L$64</definedName>
    <definedName name="_xlnm.Print_Area" localSheetId="0">'Cover Page'!$A$1:$N$61</definedName>
    <definedName name="_xlnm.Print_Titles" localSheetId="1">'1-Community Details'!$1:$1</definedName>
    <definedName name="_xlnm.Print_Titles" localSheetId="2">'2-Assistance Program Details'!$1:$1</definedName>
    <definedName name="RESIDENTIAL_RATE_STRUCTURES">'[1]Raw Residential Rate Structures'!$A$4:$IK$437</definedName>
    <definedName name="solver_eng" localSheetId="2" hidden="1">1</definedName>
    <definedName name="solver_lin" localSheetId="2" hidden="1">2</definedName>
    <definedName name="solver_neg" localSheetId="2" hidden="1">1</definedName>
    <definedName name="solver_num" localSheetId="2" hidden="1">0</definedName>
    <definedName name="solver_opt" localSheetId="2" hidden="1">'2-Assistance Program Details'!#REF!</definedName>
    <definedName name="solver_typ" localSheetId="2" hidden="1">1</definedName>
    <definedName name="solver_val" localSheetId="2" hidden="1">0</definedName>
    <definedName name="solver_ver" localSheetId="2" hidden="1">2</definedName>
    <definedName name="tblUtilityInfo">[1]tblUtilityInfo!$A$1:$L$434</definedName>
    <definedName name="Test_input_sheet">#REF!</definedName>
    <definedName name="watersheds_water_and_sewer">[2]watersheds_water_and_sewer!$A$1:$E$465</definedName>
    <definedName name="xy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7" i="8" l="1"/>
  <c r="W77" i="8"/>
  <c r="W76" i="8"/>
  <c r="X83" i="8" s="1"/>
  <c r="W84" i="8"/>
  <c r="W83" i="8"/>
  <c r="W82" i="8"/>
  <c r="W81" i="8"/>
  <c r="W80" i="8"/>
  <c r="W79" i="8"/>
  <c r="W78" i="8"/>
  <c r="D88" i="8"/>
  <c r="E88" i="8"/>
  <c r="F88" i="8"/>
  <c r="G88" i="8"/>
  <c r="H88" i="8"/>
  <c r="I88" i="8"/>
  <c r="J88" i="8"/>
  <c r="K88" i="8"/>
  <c r="L88" i="8"/>
  <c r="M88" i="8"/>
  <c r="N88" i="8"/>
  <c r="O88" i="8"/>
  <c r="P88" i="8"/>
  <c r="Q88" i="8"/>
  <c r="R88" i="8"/>
  <c r="S88" i="8"/>
  <c r="T88" i="8"/>
  <c r="U88" i="8"/>
  <c r="V88" i="8"/>
  <c r="D89" i="8"/>
  <c r="E89" i="8"/>
  <c r="F89" i="8"/>
  <c r="G89" i="8"/>
  <c r="H89" i="8"/>
  <c r="I89" i="8"/>
  <c r="J89" i="8"/>
  <c r="K89" i="8"/>
  <c r="L89" i="8"/>
  <c r="M89" i="8"/>
  <c r="N89" i="8"/>
  <c r="O89" i="8"/>
  <c r="P89" i="8"/>
  <c r="Q89" i="8"/>
  <c r="R89" i="8"/>
  <c r="S89" i="8"/>
  <c r="T89" i="8"/>
  <c r="U89" i="8"/>
  <c r="V89" i="8"/>
  <c r="D90" i="8"/>
  <c r="E90" i="8"/>
  <c r="F90" i="8"/>
  <c r="G90" i="8"/>
  <c r="H90" i="8"/>
  <c r="I90" i="8"/>
  <c r="J90" i="8"/>
  <c r="K90" i="8"/>
  <c r="L90" i="8"/>
  <c r="M90" i="8"/>
  <c r="N90" i="8"/>
  <c r="O90" i="8"/>
  <c r="P90" i="8"/>
  <c r="Q90" i="8"/>
  <c r="R90" i="8"/>
  <c r="S90" i="8"/>
  <c r="T90" i="8"/>
  <c r="U90" i="8"/>
  <c r="V90" i="8"/>
  <c r="D91" i="8"/>
  <c r="E91" i="8"/>
  <c r="F91" i="8"/>
  <c r="G91" i="8"/>
  <c r="H91" i="8"/>
  <c r="I91" i="8"/>
  <c r="J91" i="8"/>
  <c r="K91" i="8"/>
  <c r="L91" i="8"/>
  <c r="M91" i="8"/>
  <c r="N91" i="8"/>
  <c r="O91" i="8"/>
  <c r="P91" i="8"/>
  <c r="Q91" i="8"/>
  <c r="R91" i="8"/>
  <c r="S91" i="8"/>
  <c r="T91" i="8"/>
  <c r="U91" i="8"/>
  <c r="V91" i="8"/>
  <c r="D92" i="8"/>
  <c r="E92" i="8"/>
  <c r="F92" i="8"/>
  <c r="G92" i="8"/>
  <c r="H92" i="8"/>
  <c r="I92" i="8"/>
  <c r="J92" i="8"/>
  <c r="K92" i="8"/>
  <c r="L92" i="8"/>
  <c r="M92" i="8"/>
  <c r="N92" i="8"/>
  <c r="O92" i="8"/>
  <c r="P92" i="8"/>
  <c r="Q92" i="8"/>
  <c r="R92" i="8"/>
  <c r="S92" i="8"/>
  <c r="T92" i="8"/>
  <c r="U92" i="8"/>
  <c r="V92" i="8"/>
  <c r="D93" i="8"/>
  <c r="E93" i="8"/>
  <c r="F93" i="8"/>
  <c r="G93" i="8"/>
  <c r="H93" i="8"/>
  <c r="I93" i="8"/>
  <c r="J93" i="8"/>
  <c r="K93" i="8"/>
  <c r="L93" i="8"/>
  <c r="M93" i="8"/>
  <c r="N93" i="8"/>
  <c r="O93" i="8"/>
  <c r="P93" i="8"/>
  <c r="Q93" i="8"/>
  <c r="R93" i="8"/>
  <c r="S93" i="8"/>
  <c r="T93" i="8"/>
  <c r="U93" i="8"/>
  <c r="V93" i="8"/>
  <c r="D94" i="8"/>
  <c r="E94" i="8"/>
  <c r="F94" i="8"/>
  <c r="G94" i="8"/>
  <c r="H94" i="8"/>
  <c r="I94" i="8"/>
  <c r="J94" i="8"/>
  <c r="K94" i="8"/>
  <c r="L94" i="8"/>
  <c r="M94" i="8"/>
  <c r="N94" i="8"/>
  <c r="O94" i="8"/>
  <c r="P94" i="8"/>
  <c r="Q94" i="8"/>
  <c r="R94" i="8"/>
  <c r="S94" i="8"/>
  <c r="T94" i="8"/>
  <c r="U94" i="8"/>
  <c r="V94" i="8"/>
  <c r="D95" i="8"/>
  <c r="E95" i="8"/>
  <c r="F95" i="8"/>
  <c r="G95" i="8"/>
  <c r="H95" i="8"/>
  <c r="I95" i="8"/>
  <c r="J95" i="8"/>
  <c r="K95" i="8"/>
  <c r="L95" i="8"/>
  <c r="M95" i="8"/>
  <c r="N95" i="8"/>
  <c r="O95" i="8"/>
  <c r="P95" i="8"/>
  <c r="Q95" i="8"/>
  <c r="R95" i="8"/>
  <c r="S95" i="8"/>
  <c r="T95" i="8"/>
  <c r="U95" i="8"/>
  <c r="V95" i="8"/>
  <c r="C89" i="8"/>
  <c r="C90" i="8"/>
  <c r="C91" i="8"/>
  <c r="C92" i="8"/>
  <c r="C93" i="8"/>
  <c r="C94" i="8"/>
  <c r="C95" i="8"/>
  <c r="C88" i="8"/>
  <c r="B39" i="8"/>
  <c r="B32" i="8"/>
  <c r="B33" i="8"/>
  <c r="B34" i="8"/>
  <c r="B35" i="8"/>
  <c r="B36" i="8"/>
  <c r="B37" i="8"/>
  <c r="B38" i="8"/>
  <c r="B31" i="8"/>
  <c r="B30" i="8"/>
  <c r="Y30" i="8"/>
  <c r="C46" i="31"/>
  <c r="C47" i="31" s="1"/>
  <c r="B56" i="31" s="1"/>
  <c r="C32" i="31"/>
  <c r="B32" i="31"/>
  <c r="B20" i="31"/>
  <c r="B23" i="31"/>
  <c r="D19" i="31"/>
  <c r="D17" i="31"/>
  <c r="B26" i="31" s="1"/>
  <c r="Q205" i="8"/>
  <c r="V75" i="8"/>
  <c r="U75" i="8"/>
  <c r="T75" i="8"/>
  <c r="S75" i="8"/>
  <c r="R75" i="8"/>
  <c r="Q75" i="8"/>
  <c r="P75" i="8"/>
  <c r="O75" i="8"/>
  <c r="N75" i="8"/>
  <c r="M75" i="8"/>
  <c r="L75" i="8"/>
  <c r="K75" i="8"/>
  <c r="J75" i="8"/>
  <c r="I75" i="8"/>
  <c r="H75" i="8"/>
  <c r="G75" i="8"/>
  <c r="F75" i="8"/>
  <c r="E75" i="8"/>
  <c r="D75" i="8"/>
  <c r="C75" i="8"/>
  <c r="B2" i="31"/>
  <c r="W141" i="8"/>
  <c r="W168" i="8"/>
  <c r="Q197" i="8"/>
  <c r="Q200" i="8"/>
  <c r="Y39" i="8"/>
  <c r="C45" i="8"/>
  <c r="Y43" i="8"/>
  <c r="Y42" i="8"/>
  <c r="Y41" i="8"/>
  <c r="Y38" i="8"/>
  <c r="Y37" i="8"/>
  <c r="Y36" i="8"/>
  <c r="Y35" i="8"/>
  <c r="Y34" i="8"/>
  <c r="Y33" i="8"/>
  <c r="Y32" i="8"/>
  <c r="Y31" i="8"/>
  <c r="Z83" i="8" l="1"/>
  <c r="X84" i="8"/>
  <c r="X78" i="8"/>
  <c r="X80" i="8"/>
  <c r="X79" i="8"/>
  <c r="X81" i="8"/>
  <c r="X82" i="8"/>
  <c r="B19" i="31"/>
  <c r="Z78" i="8" l="1"/>
  <c r="Z79" i="8"/>
  <c r="Z81" i="8"/>
  <c r="Z77" i="8"/>
  <c r="Z84" i="8"/>
  <c r="Z80" i="8"/>
  <c r="Z82" i="8"/>
  <c r="Q201" i="8"/>
  <c r="D40" i="8"/>
  <c r="E40" i="8"/>
  <c r="F40" i="8"/>
  <c r="G40" i="8"/>
  <c r="H40" i="8"/>
  <c r="I40" i="8"/>
  <c r="J40" i="8"/>
  <c r="K40" i="8"/>
  <c r="L40" i="8"/>
  <c r="M40" i="8"/>
  <c r="N40" i="8"/>
  <c r="O40" i="8"/>
  <c r="P40" i="8"/>
  <c r="Q40" i="8"/>
  <c r="R40" i="8"/>
  <c r="S40" i="8"/>
  <c r="T40" i="8"/>
  <c r="U40" i="8"/>
  <c r="V40" i="8"/>
  <c r="C40" i="8"/>
  <c r="Y40" i="8" s="1"/>
  <c r="D192" i="8"/>
  <c r="A183" i="8"/>
  <c r="I183" i="8" s="1"/>
  <c r="A184" i="8"/>
  <c r="I184" i="8" s="1"/>
  <c r="F184" i="8" s="1"/>
  <c r="A185" i="8"/>
  <c r="I185" i="8" s="1"/>
  <c r="F185" i="8" s="1"/>
  <c r="A186" i="8"/>
  <c r="I186" i="8" s="1"/>
  <c r="A187" i="8"/>
  <c r="I187" i="8" s="1"/>
  <c r="A188" i="8"/>
  <c r="I188" i="8" s="1"/>
  <c r="A189" i="8"/>
  <c r="I189" i="8" s="1"/>
  <c r="A190" i="8"/>
  <c r="I190" i="8" s="1"/>
  <c r="A182" i="8"/>
  <c r="I182" i="8" s="1"/>
  <c r="A47" i="8"/>
  <c r="D49" i="8"/>
  <c r="E49" i="8"/>
  <c r="F49" i="8"/>
  <c r="G49" i="8"/>
  <c r="H49" i="8"/>
  <c r="I49" i="8"/>
  <c r="J49" i="8"/>
  <c r="K49" i="8"/>
  <c r="L49" i="8"/>
  <c r="M49" i="8"/>
  <c r="N49" i="8"/>
  <c r="O49" i="8"/>
  <c r="P49" i="8"/>
  <c r="Q49" i="8"/>
  <c r="R49" i="8"/>
  <c r="S49" i="8"/>
  <c r="T49" i="8"/>
  <c r="U49" i="8"/>
  <c r="V49" i="8"/>
  <c r="C49" i="8"/>
  <c r="W31" i="8"/>
  <c r="W32" i="8"/>
  <c r="W33" i="8"/>
  <c r="W34" i="8"/>
  <c r="W35" i="8"/>
  <c r="W36" i="8"/>
  <c r="W37" i="8"/>
  <c r="W38" i="8"/>
  <c r="W39" i="8"/>
  <c r="W30" i="8"/>
  <c r="W47" i="8"/>
  <c r="C48" i="8" s="1"/>
  <c r="D46" i="8"/>
  <c r="E46" i="8"/>
  <c r="F46" i="8"/>
  <c r="G46" i="8"/>
  <c r="H46" i="8"/>
  <c r="I46" i="8"/>
  <c r="J46" i="8"/>
  <c r="K46" i="8"/>
  <c r="L46" i="8"/>
  <c r="M46" i="8"/>
  <c r="N46" i="8"/>
  <c r="O46" i="8"/>
  <c r="P46" i="8"/>
  <c r="Q46" i="8"/>
  <c r="R46" i="8"/>
  <c r="S46" i="8"/>
  <c r="T46" i="8"/>
  <c r="U46" i="8"/>
  <c r="V46" i="8"/>
  <c r="C46" i="8"/>
  <c r="B1" i="31"/>
  <c r="A1" i="8"/>
  <c r="C58" i="8" l="1"/>
  <c r="W139" i="8"/>
  <c r="W169" i="8"/>
  <c r="W161" i="8"/>
  <c r="W163" i="8"/>
  <c r="W164" i="8"/>
  <c r="W165" i="8"/>
  <c r="W166" i="8"/>
  <c r="W167" i="8"/>
  <c r="W160" i="8"/>
  <c r="W134" i="8"/>
  <c r="W133" i="8"/>
  <c r="W136" i="8"/>
  <c r="W137" i="8"/>
  <c r="W138" i="8"/>
  <c r="G57" i="8"/>
  <c r="G189" i="8"/>
  <c r="F189" i="8"/>
  <c r="K50" i="8"/>
  <c r="T50" i="8"/>
  <c r="L50" i="8"/>
  <c r="K53" i="8"/>
  <c r="N59" i="8"/>
  <c r="C50" i="8"/>
  <c r="V50" i="8"/>
  <c r="N50" i="8"/>
  <c r="U50" i="8"/>
  <c r="M50" i="8"/>
  <c r="S58" i="8"/>
  <c r="K58" i="8"/>
  <c r="R59" i="8"/>
  <c r="J59" i="8"/>
  <c r="Q58" i="8"/>
  <c r="T57" i="8"/>
  <c r="P59" i="8"/>
  <c r="L57" i="8"/>
  <c r="E58" i="8"/>
  <c r="V57" i="8"/>
  <c r="G190" i="8"/>
  <c r="F190" i="8"/>
  <c r="H190" i="8"/>
  <c r="F188" i="8"/>
  <c r="H188" i="8"/>
  <c r="G188" i="8"/>
  <c r="F187" i="8"/>
  <c r="H187" i="8"/>
  <c r="G187" i="8"/>
  <c r="H186" i="8"/>
  <c r="G186" i="8"/>
  <c r="F186" i="8"/>
  <c r="G183" i="8"/>
  <c r="F183" i="8"/>
  <c r="H183" i="8"/>
  <c r="S50" i="8"/>
  <c r="R50" i="8"/>
  <c r="J50" i="8"/>
  <c r="H185" i="8"/>
  <c r="U58" i="8"/>
  <c r="P57" i="8"/>
  <c r="Q50" i="8"/>
  <c r="I50" i="8"/>
  <c r="G50" i="8"/>
  <c r="G185" i="8"/>
  <c r="N57" i="8"/>
  <c r="P50" i="8"/>
  <c r="O50" i="8"/>
  <c r="J56" i="8"/>
  <c r="H184" i="8"/>
  <c r="V59" i="8"/>
  <c r="M58" i="8"/>
  <c r="F50" i="8"/>
  <c r="D57" i="8"/>
  <c r="H189" i="8"/>
  <c r="G184" i="8"/>
  <c r="J53" i="8"/>
  <c r="T53" i="8"/>
  <c r="R53" i="8"/>
  <c r="P53" i="8"/>
  <c r="L53" i="8"/>
  <c r="H54" i="8"/>
  <c r="I51" i="8"/>
  <c r="I59" i="8"/>
  <c r="I58" i="8"/>
  <c r="F57" i="8"/>
  <c r="F52" i="8"/>
  <c r="F59" i="8"/>
  <c r="D58" i="8"/>
  <c r="D53" i="8"/>
  <c r="D50" i="8"/>
  <c r="E50" i="8"/>
  <c r="E55" i="8"/>
  <c r="C52" i="8"/>
  <c r="H59" i="8"/>
  <c r="Q56" i="8"/>
  <c r="I56" i="8"/>
  <c r="T55" i="8"/>
  <c r="L55" i="8"/>
  <c r="D55" i="8"/>
  <c r="O54" i="8"/>
  <c r="G54" i="8"/>
  <c r="U52" i="8"/>
  <c r="M52" i="8"/>
  <c r="E52" i="8"/>
  <c r="P51" i="8"/>
  <c r="H51" i="8"/>
  <c r="C59" i="8"/>
  <c r="C51" i="8"/>
  <c r="O59" i="8"/>
  <c r="G59" i="8"/>
  <c r="R58" i="8"/>
  <c r="J58" i="8"/>
  <c r="U57" i="8"/>
  <c r="M57" i="8"/>
  <c r="E57" i="8"/>
  <c r="P56" i="8"/>
  <c r="H56" i="8"/>
  <c r="S55" i="8"/>
  <c r="K55" i="8"/>
  <c r="V54" i="8"/>
  <c r="N54" i="8"/>
  <c r="F54" i="8"/>
  <c r="Q53" i="8"/>
  <c r="I53" i="8"/>
  <c r="T52" i="8"/>
  <c r="L52" i="8"/>
  <c r="D52" i="8"/>
  <c r="O51" i="8"/>
  <c r="G51" i="8"/>
  <c r="O56" i="8"/>
  <c r="G56" i="8"/>
  <c r="R55" i="8"/>
  <c r="J55" i="8"/>
  <c r="U54" i="8"/>
  <c r="M54" i="8"/>
  <c r="E54" i="8"/>
  <c r="H53" i="8"/>
  <c r="S52" i="8"/>
  <c r="K52" i="8"/>
  <c r="V51" i="8"/>
  <c r="N51" i="8"/>
  <c r="F51" i="8"/>
  <c r="C57" i="8"/>
  <c r="U59" i="8"/>
  <c r="M59" i="8"/>
  <c r="E59" i="8"/>
  <c r="P58" i="8"/>
  <c r="H58" i="8"/>
  <c r="S57" i="8"/>
  <c r="K57" i="8"/>
  <c r="V56" i="8"/>
  <c r="N56" i="8"/>
  <c r="F56" i="8"/>
  <c r="Q55" i="8"/>
  <c r="I55" i="8"/>
  <c r="T54" i="8"/>
  <c r="L54" i="8"/>
  <c r="D54" i="8"/>
  <c r="O53" i="8"/>
  <c r="G53" i="8"/>
  <c r="R52" i="8"/>
  <c r="J52" i="8"/>
  <c r="U51" i="8"/>
  <c r="M51" i="8"/>
  <c r="E51" i="8"/>
  <c r="H50" i="8"/>
  <c r="C56" i="8"/>
  <c r="T59" i="8"/>
  <c r="L59" i="8"/>
  <c r="D59" i="8"/>
  <c r="O58" i="8"/>
  <c r="G58" i="8"/>
  <c r="R57" i="8"/>
  <c r="J57" i="8"/>
  <c r="U56" i="8"/>
  <c r="M56" i="8"/>
  <c r="E56" i="8"/>
  <c r="P55" i="8"/>
  <c r="H55" i="8"/>
  <c r="S54" i="8"/>
  <c r="K54" i="8"/>
  <c r="V53" i="8"/>
  <c r="N53" i="8"/>
  <c r="F53" i="8"/>
  <c r="Q52" i="8"/>
  <c r="I52" i="8"/>
  <c r="T51" i="8"/>
  <c r="L51" i="8"/>
  <c r="D51" i="8"/>
  <c r="C55" i="8"/>
  <c r="S59" i="8"/>
  <c r="K59" i="8"/>
  <c r="V58" i="8"/>
  <c r="N58" i="8"/>
  <c r="F58" i="8"/>
  <c r="Q57" i="8"/>
  <c r="I57" i="8"/>
  <c r="T56" i="8"/>
  <c r="L56" i="8"/>
  <c r="D56" i="8"/>
  <c r="O55" i="8"/>
  <c r="G55" i="8"/>
  <c r="R54" i="8"/>
  <c r="J54" i="8"/>
  <c r="U53" i="8"/>
  <c r="M53" i="8"/>
  <c r="E53" i="8"/>
  <c r="P52" i="8"/>
  <c r="H52" i="8"/>
  <c r="S51" i="8"/>
  <c r="K51" i="8"/>
  <c r="C54" i="8"/>
  <c r="H57" i="8"/>
  <c r="S56" i="8"/>
  <c r="K56" i="8"/>
  <c r="V55" i="8"/>
  <c r="N55" i="8"/>
  <c r="F55" i="8"/>
  <c r="Q54" i="8"/>
  <c r="I54" i="8"/>
  <c r="O52" i="8"/>
  <c r="G52" i="8"/>
  <c r="R51" i="8"/>
  <c r="J51" i="8"/>
  <c r="C53" i="8"/>
  <c r="Q59" i="8"/>
  <c r="T58" i="8"/>
  <c r="L58" i="8"/>
  <c r="O57" i="8"/>
  <c r="R56" i="8"/>
  <c r="U55" i="8"/>
  <c r="M55" i="8"/>
  <c r="P54" i="8"/>
  <c r="S53" i="8"/>
  <c r="V52" i="8"/>
  <c r="N52" i="8"/>
  <c r="Q51" i="8"/>
  <c r="W40" i="8"/>
  <c r="W49" i="8"/>
  <c r="X47" i="8"/>
  <c r="V131" i="8"/>
  <c r="U131" i="8"/>
  <c r="T131" i="8"/>
  <c r="S131" i="8"/>
  <c r="R131" i="8"/>
  <c r="Q131" i="8"/>
  <c r="P131" i="8"/>
  <c r="O131" i="8"/>
  <c r="N131" i="8"/>
  <c r="M131" i="8"/>
  <c r="L131" i="8"/>
  <c r="K131" i="8"/>
  <c r="J131" i="8"/>
  <c r="I131" i="8"/>
  <c r="H131" i="8"/>
  <c r="G131" i="8"/>
  <c r="F131" i="8"/>
  <c r="E131" i="8"/>
  <c r="D131" i="8"/>
  <c r="C131" i="8"/>
  <c r="E158" i="8"/>
  <c r="F158" i="8"/>
  <c r="G158" i="8"/>
  <c r="H158" i="8"/>
  <c r="I158" i="8"/>
  <c r="J158" i="8"/>
  <c r="K158" i="8"/>
  <c r="L158" i="8"/>
  <c r="M158" i="8"/>
  <c r="N158" i="8"/>
  <c r="O158" i="8"/>
  <c r="P158" i="8"/>
  <c r="Q158" i="8"/>
  <c r="R158" i="8"/>
  <c r="S158" i="8"/>
  <c r="T158" i="8"/>
  <c r="U158" i="8"/>
  <c r="V158" i="8"/>
  <c r="D158" i="8"/>
  <c r="C158" i="8"/>
  <c r="W55" i="8" l="1"/>
  <c r="W51" i="8"/>
  <c r="W56" i="8"/>
  <c r="W59" i="8"/>
  <c r="W50" i="8"/>
  <c r="W52" i="8"/>
  <c r="W57" i="8"/>
  <c r="W53" i="8"/>
  <c r="B185" i="8" s="1"/>
  <c r="W54" i="8"/>
  <c r="W58" i="8"/>
  <c r="W60" i="8" l="1"/>
  <c r="B186" i="8"/>
  <c r="X54" i="8"/>
  <c r="B187" i="8"/>
  <c r="X55" i="8"/>
  <c r="X53" i="8"/>
  <c r="B190" i="8"/>
  <c r="X58" i="8"/>
  <c r="B189" i="8"/>
  <c r="X57" i="8"/>
  <c r="B184" i="8"/>
  <c r="X52" i="8"/>
  <c r="B188" i="8"/>
  <c r="X56" i="8"/>
  <c r="B183" i="8"/>
  <c r="X51" i="8"/>
  <c r="B182" i="8"/>
  <c r="X50" i="8"/>
  <c r="X59" i="8"/>
  <c r="Y50" i="8"/>
  <c r="Y51" i="8" l="1"/>
  <c r="Y52" i="8" s="1"/>
  <c r="E184" i="8" s="1"/>
  <c r="E182" i="8"/>
  <c r="D187" i="8"/>
  <c r="D188" i="8"/>
  <c r="D184" i="8"/>
  <c r="D186" i="8"/>
  <c r="D189" i="8"/>
  <c r="D183" i="8"/>
  <c r="D190" i="8"/>
  <c r="D182" i="8"/>
  <c r="D185" i="8"/>
  <c r="E183" i="8" l="1"/>
  <c r="Y53" i="8"/>
  <c r="E185" i="8" l="1"/>
  <c r="Y54" i="8"/>
  <c r="E186" i="8" l="1"/>
  <c r="Y55" i="8"/>
  <c r="E187" i="8" l="1"/>
  <c r="Y56" i="8"/>
  <c r="E188" i="8" s="1"/>
  <c r="Y57" i="8" l="1"/>
  <c r="E189" i="8" s="1"/>
  <c r="B191" i="8"/>
  <c r="D191" i="8" s="1"/>
  <c r="C6" i="31"/>
  <c r="B217" i="8"/>
  <c r="G14" i="31" l="1"/>
  <c r="G17" i="31"/>
  <c r="C190" i="8"/>
  <c r="C189" i="8"/>
  <c r="C188" i="8"/>
  <c r="C187" i="8"/>
  <c r="C191" i="8"/>
  <c r="C182" i="8"/>
  <c r="C185" i="8"/>
  <c r="C186" i="8"/>
  <c r="C184" i="8"/>
  <c r="C183" i="8"/>
  <c r="Y58" i="8"/>
  <c r="E190" i="8" s="1"/>
  <c r="B25" i="31"/>
  <c r="F182" i="8"/>
  <c r="C194" i="8" l="1"/>
  <c r="B56" i="8"/>
  <c r="B53" i="8"/>
  <c r="B57" i="8"/>
  <c r="B50" i="8"/>
  <c r="B55" i="8"/>
  <c r="B54" i="8"/>
  <c r="B52" i="8"/>
  <c r="B51" i="8"/>
  <c r="B58" i="8"/>
  <c r="Y59" i="8"/>
  <c r="B59" i="8"/>
  <c r="G182" i="8"/>
  <c r="H182" i="8"/>
  <c r="C195" i="8" l="1"/>
  <c r="B199" i="8" s="1"/>
  <c r="D199" i="8" s="1"/>
  <c r="E199" i="8" s="1"/>
  <c r="B233" i="8"/>
  <c r="C233" i="8" s="1"/>
  <c r="D233" i="8" s="1"/>
  <c r="B226" i="8"/>
  <c r="B227" i="8"/>
  <c r="B235" i="8"/>
  <c r="B228" i="8"/>
  <c r="B229" i="8"/>
  <c r="C229" i="8" s="1"/>
  <c r="D229" i="8" s="1"/>
  <c r="B231" i="8"/>
  <c r="B232" i="8"/>
  <c r="B234" i="8"/>
  <c r="B230" i="8"/>
  <c r="Y60" i="8"/>
  <c r="Z58" i="8"/>
  <c r="E191" i="8"/>
  <c r="Z59" i="8"/>
  <c r="Z50" i="8"/>
  <c r="Z51" i="8"/>
  <c r="Z52" i="8"/>
  <c r="Z53" i="8"/>
  <c r="Z54" i="8"/>
  <c r="Z55" i="8"/>
  <c r="Z56" i="8"/>
  <c r="Z57" i="8"/>
  <c r="C234" i="8" l="1"/>
  <c r="D234" i="8" s="1"/>
  <c r="C235" i="8"/>
  <c r="D235" i="8" s="1"/>
  <c r="C232" i="8"/>
  <c r="D232" i="8" s="1"/>
  <c r="C227" i="8"/>
  <c r="D227" i="8" s="1"/>
  <c r="C228" i="8"/>
  <c r="D228" i="8" s="1"/>
  <c r="C230" i="8"/>
  <c r="D230" i="8" s="1"/>
  <c r="C226" i="8"/>
  <c r="D226" i="8" s="1"/>
  <c r="E226" i="8"/>
  <c r="C231" i="8"/>
  <c r="D231" i="8" s="1"/>
  <c r="E230" i="8"/>
  <c r="E229" i="8"/>
  <c r="B207" i="8"/>
  <c r="H207" i="8" s="1"/>
  <c r="E234" i="8"/>
  <c r="E235" i="8"/>
  <c r="E228" i="8"/>
  <c r="B208" i="8"/>
  <c r="E227" i="8"/>
  <c r="B214" i="8"/>
  <c r="E232" i="8"/>
  <c r="E233" i="8"/>
  <c r="E231" i="8"/>
  <c r="C199" i="8"/>
  <c r="O199" i="8" s="1"/>
  <c r="B202" i="8"/>
  <c r="B212" i="8"/>
  <c r="N212" i="8" s="1"/>
  <c r="B206" i="8"/>
  <c r="B200" i="8"/>
  <c r="B203" i="8"/>
  <c r="B211" i="8"/>
  <c r="N211" i="8" s="1"/>
  <c r="B205" i="8"/>
  <c r="B209" i="8"/>
  <c r="N209" i="8" s="1"/>
  <c r="B204" i="8"/>
  <c r="B213" i="8"/>
  <c r="N213" i="8" s="1"/>
  <c r="B201" i="8"/>
  <c r="B210" i="8"/>
  <c r="N210" i="8" s="1"/>
  <c r="G208" i="8" l="1"/>
  <c r="N208" i="8"/>
  <c r="J214" i="8"/>
  <c r="N214" i="8"/>
  <c r="I214" i="8"/>
  <c r="G214" i="8"/>
  <c r="J207" i="8"/>
  <c r="H208" i="8"/>
  <c r="F226" i="8"/>
  <c r="F227" i="8" s="1"/>
  <c r="F208" i="8"/>
  <c r="J208" i="8"/>
  <c r="I208" i="8"/>
  <c r="M214" i="8"/>
  <c r="H214" i="8"/>
  <c r="F207" i="8"/>
  <c r="I207" i="8"/>
  <c r="G207" i="8"/>
  <c r="K214" i="8"/>
  <c r="D214" i="8"/>
  <c r="E214" i="8" s="1"/>
  <c r="F214" i="8"/>
  <c r="C214" i="8"/>
  <c r="O214" i="8" s="1"/>
  <c r="H206" i="8"/>
  <c r="I206" i="8"/>
  <c r="J206" i="8"/>
  <c r="F206" i="8"/>
  <c r="G206" i="8"/>
  <c r="F213" i="8"/>
  <c r="J213" i="8"/>
  <c r="I213" i="8"/>
  <c r="G213" i="8"/>
  <c r="H213" i="8"/>
  <c r="G202" i="8"/>
  <c r="H202" i="8"/>
  <c r="J202" i="8"/>
  <c r="I202" i="8"/>
  <c r="F202" i="8"/>
  <c r="J209" i="8"/>
  <c r="F209" i="8"/>
  <c r="H209" i="8"/>
  <c r="I209" i="8"/>
  <c r="G209" i="8"/>
  <c r="I205" i="8"/>
  <c r="F205" i="8"/>
  <c r="G205" i="8"/>
  <c r="J205" i="8"/>
  <c r="H205" i="8"/>
  <c r="H201" i="8"/>
  <c r="J201" i="8"/>
  <c r="F201" i="8"/>
  <c r="G201" i="8"/>
  <c r="I201" i="8"/>
  <c r="K212" i="8"/>
  <c r="F212" i="8"/>
  <c r="H212" i="8"/>
  <c r="I212" i="8"/>
  <c r="G212" i="8"/>
  <c r="J212" i="8"/>
  <c r="J211" i="8"/>
  <c r="F211" i="8"/>
  <c r="G211" i="8"/>
  <c r="H211" i="8"/>
  <c r="I211" i="8"/>
  <c r="J203" i="8"/>
  <c r="F203" i="8"/>
  <c r="H203" i="8"/>
  <c r="I203" i="8"/>
  <c r="G203" i="8"/>
  <c r="G204" i="8"/>
  <c r="H204" i="8"/>
  <c r="I204" i="8"/>
  <c r="J204" i="8"/>
  <c r="F204" i="8"/>
  <c r="G210" i="8"/>
  <c r="H210" i="8"/>
  <c r="J210" i="8"/>
  <c r="I210" i="8"/>
  <c r="F210" i="8"/>
  <c r="F200" i="8"/>
  <c r="J200" i="8"/>
  <c r="G200" i="8"/>
  <c r="H200" i="8"/>
  <c r="I200" i="8"/>
  <c r="D204" i="8"/>
  <c r="E204" i="8" s="1"/>
  <c r="C206" i="8"/>
  <c r="O206" i="8" s="1"/>
  <c r="D200" i="8"/>
  <c r="E200" i="8" s="1"/>
  <c r="C202" i="8"/>
  <c r="O202" i="8" s="1"/>
  <c r="C211" i="8"/>
  <c r="O211" i="8" s="1"/>
  <c r="H199" i="8"/>
  <c r="D213" i="8"/>
  <c r="E213" i="8" s="1"/>
  <c r="M211" i="8"/>
  <c r="D211" i="8"/>
  <c r="E211" i="8" s="1"/>
  <c r="K211" i="8"/>
  <c r="C207" i="8"/>
  <c r="O207" i="8" s="1"/>
  <c r="J199" i="8"/>
  <c r="D202" i="8"/>
  <c r="E202" i="8" s="1"/>
  <c r="I199" i="8"/>
  <c r="C200" i="8"/>
  <c r="O200" i="8" s="1"/>
  <c r="F199" i="8"/>
  <c r="G199" i="8"/>
  <c r="K209" i="8"/>
  <c r="C205" i="8"/>
  <c r="O205" i="8" s="1"/>
  <c r="C203" i="8"/>
  <c r="O203" i="8" s="1"/>
  <c r="M212" i="8"/>
  <c r="D203" i="8"/>
  <c r="E203" i="8" s="1"/>
  <c r="D212" i="8"/>
  <c r="E212" i="8" s="1"/>
  <c r="C212" i="8"/>
  <c r="O212" i="8" s="1"/>
  <c r="K213" i="8"/>
  <c r="C204" i="8"/>
  <c r="O204" i="8" s="1"/>
  <c r="D209" i="8"/>
  <c r="E209" i="8" s="1"/>
  <c r="M209" i="8"/>
  <c r="C213" i="8"/>
  <c r="O213" i="8" s="1"/>
  <c r="D208" i="8"/>
  <c r="E208" i="8" s="1"/>
  <c r="C209" i="8"/>
  <c r="O209" i="8" s="1"/>
  <c r="K208" i="8"/>
  <c r="M213" i="8"/>
  <c r="C210" i="8"/>
  <c r="O210" i="8" s="1"/>
  <c r="M210" i="8"/>
  <c r="M208" i="8"/>
  <c r="C201" i="8"/>
  <c r="O201" i="8" s="1"/>
  <c r="C208" i="8"/>
  <c r="O208" i="8" s="1"/>
  <c r="D201" i="8"/>
  <c r="E201" i="8" s="1"/>
  <c r="D210" i="8"/>
  <c r="E210" i="8" s="1"/>
  <c r="K210" i="8"/>
  <c r="F228" i="8" l="1"/>
  <c r="D205" i="8"/>
  <c r="E205" i="8" s="1"/>
  <c r="D207" i="8"/>
  <c r="E207" i="8" s="1"/>
  <c r="F229" i="8" l="1"/>
  <c r="D206" i="8"/>
  <c r="E206" i="8" s="1"/>
  <c r="F230" i="8" l="1"/>
  <c r="C217" i="8"/>
  <c r="C218" i="8"/>
  <c r="C220" i="8"/>
  <c r="C219" i="8"/>
  <c r="C221" i="8"/>
  <c r="G219" i="8" l="1"/>
  <c r="F231" i="8"/>
  <c r="K207" i="8"/>
  <c r="K199" i="8"/>
  <c r="K204" i="8"/>
  <c r="K206" i="8"/>
  <c r="K202" i="8"/>
  <c r="K205" i="8"/>
  <c r="K201" i="8"/>
  <c r="K200" i="8"/>
  <c r="K203" i="8"/>
  <c r="F232" i="8" l="1"/>
  <c r="L206" i="8"/>
  <c r="L207" i="8"/>
  <c r="L202" i="8"/>
  <c r="L201" i="8"/>
  <c r="L200" i="8"/>
  <c r="L205" i="8"/>
  <c r="L204" i="8"/>
  <c r="L203" i="8"/>
  <c r="L199" i="8"/>
  <c r="L198" i="8"/>
  <c r="L211" i="8"/>
  <c r="L209" i="8"/>
  <c r="L208" i="8"/>
  <c r="L213" i="8"/>
  <c r="L212" i="8"/>
  <c r="L214" i="8"/>
  <c r="L210" i="8"/>
  <c r="G220" i="8" l="1"/>
  <c r="G221" i="8" s="1"/>
  <c r="C33" i="31" s="1"/>
  <c r="F233" i="8"/>
  <c r="F234" i="8" s="1"/>
  <c r="M199" i="8"/>
  <c r="N199" i="8" s="1"/>
  <c r="M203" i="8"/>
  <c r="N203" i="8" s="1"/>
  <c r="M202" i="8"/>
  <c r="N202" i="8" s="1"/>
  <c r="M205" i="8"/>
  <c r="N205" i="8" s="1"/>
  <c r="M201" i="8"/>
  <c r="N201" i="8" s="1"/>
  <c r="M204" i="8"/>
  <c r="N204" i="8" s="1"/>
  <c r="M206" i="8"/>
  <c r="N206" i="8" s="1"/>
  <c r="M200" i="8"/>
  <c r="N200" i="8" s="1"/>
  <c r="M207" i="8"/>
  <c r="N207" i="8" s="1"/>
  <c r="C76" i="31" l="1"/>
  <c r="C74" i="31"/>
  <c r="C73" i="31"/>
  <c r="C35" i="31"/>
  <c r="D33" i="31"/>
  <c r="D34" i="31"/>
  <c r="F235" i="8"/>
  <c r="G235" i="8" s="1"/>
  <c r="D35" i="31" l="1"/>
  <c r="C38" i="31"/>
  <c r="C48" i="31"/>
  <c r="D75" i="31"/>
  <c r="D76" i="31"/>
  <c r="D74" i="31"/>
  <c r="G232" i="8"/>
  <c r="G230" i="8"/>
  <c r="G228" i="8"/>
  <c r="G234" i="8"/>
  <c r="G227" i="8"/>
  <c r="G226" i="8"/>
  <c r="G229" i="8"/>
  <c r="G233" i="8"/>
  <c r="G231" i="8"/>
  <c r="C49" i="31" l="1"/>
  <c r="B57" i="31" s="1"/>
  <c r="B58" i="31" l="1"/>
  <c r="C57" i="31"/>
  <c r="C58" i="31" s="1"/>
  <c r="A60" i="31" l="1"/>
</calcChain>
</file>

<file path=xl/sharedStrings.xml><?xml version="1.0" encoding="utf-8"?>
<sst xmlns="http://schemas.openxmlformats.org/spreadsheetml/2006/main" count="289" uniqueCount="233">
  <si>
    <t>x</t>
  </si>
  <si>
    <t>x1</t>
  </si>
  <si>
    <t>Vertical Axis</t>
  </si>
  <si>
    <t>Vertical Point</t>
  </si>
  <si>
    <t>y</t>
  </si>
  <si>
    <t>Horizontal Axis</t>
  </si>
  <si>
    <t>Horizontal Point</t>
  </si>
  <si>
    <t>x^2</t>
  </si>
  <si>
    <t>x^3</t>
  </si>
  <si>
    <t>x^4</t>
  </si>
  <si>
    <t>Cumulative number of households</t>
  </si>
  <si>
    <t>Set up for regressions</t>
  </si>
  <si>
    <t>Coefficient estimates</t>
  </si>
  <si>
    <t>a (intercept set to 0)</t>
  </si>
  <si>
    <t>Adjust input data in BLUE</t>
  </si>
  <si>
    <t>of its annual income</t>
  </si>
  <si>
    <t>Recovery of Bad Debt (rough estimates)</t>
  </si>
  <si>
    <t>Cumulative</t>
  </si>
  <si>
    <t>include?</t>
  </si>
  <si>
    <t>rank</t>
  </si>
  <si>
    <t>rank for missings</t>
  </si>
  <si>
    <t>Max rank</t>
  </si>
  <si>
    <t>Max rank minus 1 to exclude &gt;200k</t>
  </si>
  <si>
    <t>Cumulative hhlds</t>
  </si>
  <si>
    <t>Rank if all present</t>
  </si>
  <si>
    <t>Present ranks only</t>
  </si>
  <si>
    <t>Endpoint $</t>
  </si>
  <si>
    <t>Predicted hhlds</t>
  </si>
  <si>
    <t>% hhlds</t>
  </si>
  <si>
    <t>Predicted %</t>
  </si>
  <si>
    <t>/year</t>
  </si>
  <si>
    <t>How Does the Tool Work?</t>
  </si>
  <si>
    <t>Who Should Use this Tool?</t>
  </si>
  <si>
    <t>Instructions:</t>
  </si>
  <si>
    <t>1. Enter the name of your utility:</t>
  </si>
  <si>
    <t>Cumulative Percent</t>
  </si>
  <si>
    <t>Name of utility:</t>
  </si>
  <si>
    <t>The maximum annual assistance amount an eligible household can receive is:</t>
  </si>
  <si>
    <t>Estimated average amount of bad debt per bad debt customer:</t>
  </si>
  <si>
    <t>Maximum amount of bad debt that can be recovered by assistance:</t>
  </si>
  <si>
    <t>RESULTS</t>
  </si>
  <si>
    <r>
      <rPr>
        <sz val="10"/>
        <rFont val="Arial"/>
        <family val="2"/>
      </rPr>
      <t xml:space="preserve">Find out more about </t>
    </r>
    <r>
      <rPr>
        <u/>
        <sz val="10"/>
        <color theme="10"/>
        <rFont val="Arial"/>
        <family val="2"/>
      </rPr>
      <t>Water Affordability Programs</t>
    </r>
    <r>
      <rPr>
        <sz val="10"/>
        <rFont val="Arial"/>
        <family val="2"/>
      </rPr>
      <t xml:space="preserve"> and</t>
    </r>
  </si>
  <si>
    <t>on the Water Research Foundation website.</t>
  </si>
  <si>
    <t>Lowest annual cost estimate</t>
  </si>
  <si>
    <t>Highest annual cost estimate</t>
  </si>
  <si>
    <t>Predicted number of household accounts</t>
  </si>
  <si>
    <t>Adjust factor</t>
  </si>
  <si>
    <t>Adjusted by adjustement factor</t>
  </si>
  <si>
    <t>Predicted Value for next page</t>
  </si>
  <si>
    <t>Estimated # of eligible households</t>
  </si>
  <si>
    <t>H</t>
  </si>
  <si>
    <t>I</t>
  </si>
  <si>
    <t>J</t>
  </si>
  <si>
    <t>K</t>
  </si>
  <si>
    <t>L</t>
  </si>
  <si>
    <t>M</t>
  </si>
  <si>
    <t>N</t>
  </si>
  <si>
    <t>O</t>
  </si>
  <si>
    <t>P</t>
  </si>
  <si>
    <t>Q</t>
  </si>
  <si>
    <t>R</t>
  </si>
  <si>
    <t>S</t>
  </si>
  <si>
    <t>T</t>
  </si>
  <si>
    <t xml:space="preserve">   a. Go to the U.S. Census Bureau's data webpage: </t>
  </si>
  <si>
    <t>https://data.census.gov/cedsci/advanced</t>
  </si>
  <si>
    <t>Totals</t>
  </si>
  <si>
    <t>What are Water Bill Payment Assistance Programs?</t>
  </si>
  <si>
    <t>Best Practices in Bill Payment Assistance Programs</t>
  </si>
  <si>
    <t>What is the Objective of this Tool? What Type of Bill Payment Assistance Program is Modeled in this Tool?</t>
  </si>
  <si>
    <t>Bill Payment Assistance Program Cost Estimation for Water Utilities</t>
  </si>
  <si>
    <r>
      <t>Version 2.0</t>
    </r>
    <r>
      <rPr>
        <sz val="12"/>
        <rFont val="Arial"/>
        <family val="2"/>
      </rPr>
      <t xml:space="preserve"> (updated January 2021)</t>
    </r>
  </si>
  <si>
    <t xml:space="preserve">Developed by the Environmental Finance Center at the University of North Carolina, Chapel Hill
</t>
  </si>
  <si>
    <t xml:space="preserve">efc.sog.unc.edu
</t>
  </si>
  <si>
    <t>To help residential customers with low or fixed incomes pay water and/or wastewater bills they cannot afford, some utilities have set up bill payment assistance programs. Bill payment assistance programs vary from utility to utility. For the purposes of this tool, bill payment assistance programs refer to programs that set aside funds that can be used to pay part or all of a customer's bill when the customer shows that they cannot afford to pay the full amount. Bill payment assistance programs can be organized and administered in a variety of ways by different types of organizations, and can be funded through donations, bill round-up programs, grants, the General Fund, or a number of ways. In a small number of states, it may be permissible to use revenues collected from water bills on other customers to fund bill payment assistance programs.</t>
  </si>
  <si>
    <t>Find out if it is permissible in your state to fund bill payment assistance programs using revenues from water rates</t>
  </si>
  <si>
    <t>in the Navigating Legal Pathways to Rate-Funded Customer Assistance Programs guidebook.</t>
  </si>
  <si>
    <t>Compendium of Drinking Water and Wastewater Customer Assistance Programs.</t>
  </si>
  <si>
    <t>Read the U.S. EPA's</t>
  </si>
  <si>
    <t>Originally funded by the Water Research Foundation (project #4366). 
Updated under a cooperative agreement with the U.S. Environmental Protection Agency (EPA) under the Smart Management for Small Water Systems project by the Environmental Finance Center Network.</t>
  </si>
  <si>
    <t>The utility enters in key information on its current rates, maximum annual assistance per customer, targeted income thresholds, various assumptions and the income distribution of its service area(s) using U.S. Census Bureau data (with instructions). The tool then estimates how much the modeled bill payment assistance program would cost the utility to fund each year. The costs are estimated as a range, based on how much bad debt is assumed to be recovered through the financial assistance provided to the participating customers.</t>
  </si>
  <si>
    <t>Any water or wastewater utility that is concerned about the affordability of its rates on their low income residential customers, and is considering starting a bill payment assistance program that provides financial assistance to residential customers with low incomes, but has not yet determined the program's costs.</t>
  </si>
  <si>
    <t>For more information, contact Shadi Eskaf (eskaf@sog.unc.edu) or Stephen Lapp (slapp@sog.unc.edu) at the Environmental Finance Center at UNC.</t>
  </si>
  <si>
    <t>2. Enter the date or year of analysis:</t>
  </si>
  <si>
    <t xml:space="preserve">   e. The County, city or town that you have selected should show up at the bottom of the page beside "Selected Filters."</t>
  </si>
  <si>
    <t xml:space="preserve">   f. Click "Search" at the bottom of the page.</t>
  </si>
  <si>
    <t xml:space="preserve">   g. Under "Tables," click on the one labeled "SELECTED ECONOMIC CHARACTERISTICS". This displays a table of data for your selected geography, which is listed at the top of the table.</t>
  </si>
  <si>
    <t xml:space="preserve">   h. What year of the American Community Survey is it showing/are you using? It should be listed near the top under "Product:".</t>
  </si>
  <si>
    <t xml:space="preserve">   i. Scroll down to the section of the table listed as "INCOME AND BENEFITS (IN [YEAR] INFLATION-ADJUSTED DOLLARS)".</t>
  </si>
  <si>
    <t>Annual administrative costs will be:</t>
  </si>
  <si>
    <t>Annual marketing costs will be:</t>
  </si>
  <si>
    <t>Estimated Number of Households in the Income Group</t>
  </si>
  <si>
    <t>3. Enter analyst's name and information:</t>
  </si>
  <si>
    <t>5. Complete the following table of household income distribution for your service area(s). Use the U.S. Census Bureau's income groups or your own income groups:</t>
  </si>
  <si>
    <t>4. Enter total number of residential households your utility serves:</t>
  </si>
  <si>
    <r>
      <t xml:space="preserve">   c. In the search box below "FIND A FILTER," type in the </t>
    </r>
    <r>
      <rPr>
        <u/>
        <sz val="10"/>
        <rFont val="Arial"/>
        <family val="2"/>
      </rPr>
      <t>first word</t>
    </r>
    <r>
      <rPr>
        <sz val="10"/>
        <rFont val="Arial"/>
        <family val="2"/>
      </rPr>
      <t xml:space="preserve"> of the name of a county, city, or town that best represents your service area (e.g.: "Chapel" for "Chapel Hill"). You can add more communities later.</t>
    </r>
  </si>
  <si>
    <t xml:space="preserve">   d. As you type the first word or name, a list will automatically display options of counties, cities or towns based on your text. Select the desired geography so that the box beside the geography is checked. </t>
  </si>
  <si>
    <r>
      <t xml:space="preserve">Household Income Group </t>
    </r>
    <r>
      <rPr>
        <b/>
        <u/>
        <sz val="10"/>
        <rFont val="Arial"/>
        <family val="2"/>
      </rPr>
      <t>ends</t>
    </r>
    <r>
      <rPr>
        <b/>
        <sz val="10"/>
        <rFont val="Arial"/>
        <family val="2"/>
      </rPr>
      <t xml:space="preserve"> in:</t>
    </r>
  </si>
  <si>
    <t>Total</t>
  </si>
  <si>
    <t>Community Served by Utility:</t>
  </si>
  <si>
    <r>
      <t>Total</t>
    </r>
    <r>
      <rPr>
        <sz val="10"/>
        <rFont val="Arial"/>
        <family val="2"/>
      </rPr>
      <t xml:space="preserve"> (must be 100%)</t>
    </r>
  </si>
  <si>
    <t>By income bracket:</t>
  </si>
  <si>
    <t>Total:</t>
  </si>
  <si>
    <t>Approximate Number of Residential Customers in Each Community</t>
  </si>
  <si>
    <t xml:space="preserve">   If you selected more than one geography above to represent your utility's service area, enter the approximate percentage of customers that live in each of the geographies (a rough approximation is fine) in the first row below. The sum must be 100%.</t>
  </si>
  <si>
    <t>Percent</t>
  </si>
  <si>
    <t>Rounding errors may result in total number of customers to be within +/- 5 customers entered in step 4. This does not significantly affect the results of the tool.</t>
  </si>
  <si>
    <t>Estimated total number of utility residential customers:</t>
  </si>
  <si>
    <r>
      <t xml:space="preserve">This is the estimated total number of households </t>
    </r>
    <r>
      <rPr>
        <i/>
        <u/>
        <sz val="10"/>
        <rFont val="Arial"/>
        <family val="2"/>
      </rPr>
      <t>in these areas</t>
    </r>
    <r>
      <rPr>
        <i/>
        <sz val="10"/>
        <rFont val="Arial"/>
        <family val="2"/>
      </rPr>
      <t xml:space="preserve"> (not the utility service population)</t>
    </r>
  </si>
  <si>
    <t>Histogram label</t>
  </si>
  <si>
    <t>Histogram</t>
  </si>
  <si>
    <t>Label</t>
  </si>
  <si>
    <t>Cumulative households</t>
  </si>
  <si>
    <t>Number of households</t>
  </si>
  <si>
    <t>% of households</t>
  </si>
  <si>
    <t>Estimated Cumulative Income Distribution of Residential Households in the Utility Service Area</t>
  </si>
  <si>
    <t>Estimated Annual Income Distribution of Residential Households in the Utility Service Area</t>
  </si>
  <si>
    <t xml:space="preserve">   This table will provide additional information that may be useful in understanding your residential customer base's socioeconomic conditions.</t>
  </si>
  <si>
    <t xml:space="preserve">   c. In the search box below "FIND A FILTER," type in the same first word you used in step 5 above to select the first of the counties, cities or towns that represent your utility's service area.</t>
  </si>
  <si>
    <t>Weighted Average Across Utility's Service Area</t>
  </si>
  <si>
    <t>EMPLOYMENT STATUS</t>
  </si>
  <si>
    <t>Community Characteristics: Socioeconomic Indicators (Percentages Only)</t>
  </si>
  <si>
    <t>Population 16 years and over: Not in Labor Force (%)</t>
  </si>
  <si>
    <t>INCOME AND BENEFITS</t>
  </si>
  <si>
    <t>With Social Security (%)</t>
  </si>
  <si>
    <t>Civilian Labor Force: Unemployment Rate (%)</t>
  </si>
  <si>
    <t>With Supplemental Security Income (%)</t>
  </si>
  <si>
    <t>With Cash Public Assistance Income (%)</t>
  </si>
  <si>
    <t>% With Food Stamps/SNAP Benefits in the Past 12 Months (%)</t>
  </si>
  <si>
    <t>PERCENTAGE OF FAMILIES AND PEOPLE WHOSE INCOME IN THE PAST 12 MONTHS IS BELOW THE POVERTY LEVEL</t>
  </si>
  <si>
    <t>All People (% of people below poverty)</t>
  </si>
  <si>
    <t xml:space="preserve">   h. Scroll down to the three sections of the table listed below: "EMPLOYMENT STATUS", "INCOME AND BENEFITS", and "PERCENTAGE OF FAMILIES AND PEOPLE WHOSE INCOME IN THE PAST 12 MONTHS IS BELOW THE POVERTY LEVEL".</t>
  </si>
  <si>
    <t xml:space="preserve">   j. Repeat steps a through i for all other counties, cities or towns that represent the rest of your utility's service area. Skip if not applicable.</t>
  </si>
  <si>
    <t xml:space="preserve">   This table will provide additional information that may be useful in understanding the makeup of your residential customer base for equity and environmental justice considerations.</t>
  </si>
  <si>
    <t xml:space="preserve">   g. Under "Tables," click on the one labeled "ACS DEMOGRAPHIC AND HOUSING ESTIMATES". This displays a table of data for your selected geography, which is listed at the top of the table.</t>
  </si>
  <si>
    <t xml:space="preserve">   h. Scroll down to the two sections of the table listed below: "SEX AND AGE" and "RACE".</t>
  </si>
  <si>
    <t>Community Characteristics: Race and Age (Percentages Only)</t>
  </si>
  <si>
    <t>SEX AND AGE</t>
  </si>
  <si>
    <t>Total Population: Under 18 (%)</t>
  </si>
  <si>
    <t>Total Population: 65 years and over (%)</t>
  </si>
  <si>
    <t>RACE: TOTAL POPULATION</t>
  </si>
  <si>
    <t>Two or More Races (%)</t>
  </si>
  <si>
    <t>One Race: Native Hawaiian and Other Pacific Islander (%)</t>
  </si>
  <si>
    <t>One Race: Asian(%)</t>
  </si>
  <si>
    <t>One Race: American Indian and Alaska Native (%)</t>
  </si>
  <si>
    <t>One Race: Black or African American (%)</t>
  </si>
  <si>
    <t>One Race: White Alone (%)</t>
  </si>
  <si>
    <t>One Race: Some Other Race (%)</t>
  </si>
  <si>
    <t>Maximum number of households paying off bad debt by their assistance:</t>
  </si>
  <si>
    <t>Administrative costs, marketing costs, and assistance distributed. Assumes no recovery of bad debt.</t>
  </si>
  <si>
    <t>Table 1.</t>
  </si>
  <si>
    <t>Table 2.</t>
  </si>
  <si>
    <t>Table 3.</t>
  </si>
  <si>
    <t>Table 4.</t>
  </si>
  <si>
    <t>Type in name of community: A</t>
  </si>
  <si>
    <t>B</t>
  </si>
  <si>
    <t>C</t>
  </si>
  <si>
    <t>D</t>
  </si>
  <si>
    <t>E</t>
  </si>
  <si>
    <t>F</t>
  </si>
  <si>
    <t>G</t>
  </si>
  <si>
    <t>Copyright © 2014-2021 Environmental Finance Center at the University of North Carolina, Chapel Hill 
and the Water Research Foundation. ALL RIGHTS RESERVED.</t>
  </si>
  <si>
    <t>Download the latest version of this tool at http://www.efc.sog.unc.edu</t>
  </si>
  <si>
    <t xml:space="preserve">   k. Enter the name of the selected geography (from step d) in the column heading in the table below by replacing "Type in name of community: A".</t>
  </si>
  <si>
    <t xml:space="preserve">   l. Repeat steps a through k for all other counties, cities or towns that represent the rest of your utility's service area, and enter them in the columns labeled "B" - "T". Skip if not applicable. You may enter a total of 20 communities in the table.</t>
  </si>
  <si>
    <t>Annual budget for bad debt from residential customers:</t>
  </si>
  <si>
    <t>Amount of bad debt assumed that can be paid off through assistance (up to maximum amount of assistance offered):</t>
  </si>
  <si>
    <t>Download latest version at efc.sog.unc.edu</t>
  </si>
  <si>
    <t>This tool helps a water/wastewater utility calculate a rough, ball-park estimate of the annual cost of funding a bill payment assistance program to help a number of its residential customers pay their bills and avoid penalties and disconnections associated with non-payment. It assumes that only residential customers with annual household income below a certain threshold would be eligible to participate in the bill payment assistance program. The bill payment assistance program is set up to provide each participating residential customer up to a certain annual maximum amount of financial assistance (grants or reductions in bills) to pay the portions of their water and/or wastewater bills that they cannot afford to pay. The maximum assistance amount and the income threshold eligibility criteria are set by the utility in this tool.</t>
  </si>
  <si>
    <t>7. Complete the following table of families' poverty status for your service area(s). Use the U.S. Census Bureau's poverty status estimates:</t>
  </si>
  <si>
    <t xml:space="preserve">   b. In the search box under Advanced Search, type "DP03"</t>
  </si>
  <si>
    <t xml:space="preserve">   b. In the search box under Advanced Search, type "DP05"</t>
  </si>
  <si>
    <t xml:space="preserve">         i. If the location does not appear in the list, click on the "Geography" tab under browse filters. Then click "Place" or "County", then click the state the location is in, and finally click on the appropriate location in the list.</t>
  </si>
  <si>
    <t xml:space="preserve">         i. If the location does not appear in the list, click on the "Geography" tab under browse filters. Then click "Place" or "County" then click the state the location is in, and finally click on the appropriate location in the list.</t>
  </si>
  <si>
    <t xml:space="preserve">         i. If the location does not appear in the list, click on the "Geography" tab under browse filters. Then click "Place" or "County", then click the state the location is in, and finally click on the approriate location in the list.</t>
  </si>
  <si>
    <t xml:space="preserve">   b. In the search box under Advanced Search, type "B17026"</t>
  </si>
  <si>
    <t xml:space="preserve">   g. Under "Tables," click on the one labeled "RATIO OF INCOME TO POVERTY LEVEL OF FAMILIES IN THE PAST 12 MONTHS". This displays a table of data for your selected geography, which is listed at the top of the table.</t>
  </si>
  <si>
    <t xml:space="preserve">   i. Repeat steps a through h for all other counties, cities or towns that represent the rest of your utility's service area. Skip if not applicable.</t>
  </si>
  <si>
    <t xml:space="preserve">   j. Copy the data under the "Estimate" column (only) from the webpage into the first free column in Table 1 below titled "Estimated Number of Households in the Income Group". Enter 0 if not applicable; do not leave blank.</t>
  </si>
  <si>
    <t>6. Specify the percentage of the utility's residential customers that live in each of the selected geographies in Table 2:</t>
  </si>
  <si>
    <t xml:space="preserve">   h. Copy the data under the "Estimate" column (only) from the webpage into the corresponding community's column in Table 3 below titled "Family Income Relative to Poverty Thresholds". Enter 0 if not applicable.</t>
  </si>
  <si>
    <t>Family Income Relative to Poverty Thresholds</t>
  </si>
  <si>
    <t>Under 0.50</t>
  </si>
  <si>
    <t>0.50 to 0.74</t>
  </si>
  <si>
    <t>0.75 to 0.99</t>
  </si>
  <si>
    <t>1.00 to 1.24</t>
  </si>
  <si>
    <t>1.25 to 1.49</t>
  </si>
  <si>
    <t>1.50 to 1.74</t>
  </si>
  <si>
    <t>1.75 to 1.84</t>
  </si>
  <si>
    <t>1.85 to 1.99</t>
  </si>
  <si>
    <t xml:space="preserve">   i. Copy the data under the "Percent" column (only) from the webpage into the corresponding community's column in Table 4 below titled "Community Characteristics: Socioeconomic Indicators (Percentages Only)".</t>
  </si>
  <si>
    <t>Table 5.</t>
  </si>
  <si>
    <t xml:space="preserve">   i. Copy the data under the "Percent" column from the webpage into the corresponding community's column in Table 5 below titled "Community Characteristics: Race and Age (Percentages Only)".</t>
  </si>
  <si>
    <t>8. [OPTIONAL] Complete the following table of community characteristics: socioeconomic indicators for your service area(s)</t>
  </si>
  <si>
    <t>9. [OPTIONAL] Complete the following table of community characteristics: age and race for your service area(s)</t>
  </si>
  <si>
    <t>10. GO TO THE NEXT WORKSHEET</t>
  </si>
  <si>
    <t>Income Relative to Poverty Level</t>
  </si>
  <si>
    <t>Estimated Distribution of Households*</t>
  </si>
  <si>
    <t>Estimated Percentage of Residential Households in the Utility Service Area with Incomes Up to Certain Thresholds of Poverty Levels</t>
  </si>
  <si>
    <t>11. Complete the following sections:</t>
  </si>
  <si>
    <t>Bill Payment Assistance Program Design</t>
  </si>
  <si>
    <t>* Eligibility for financial assistance is usually determined on households' income relative to Poverty Guidelines developed by the U.S. Department of Health &amp; Human Services, sometimes referred to as Federal Poverty Levels. The percentage of households that meet these guidelines cannot easily be determined for all communities.</t>
  </si>
  <si>
    <r>
      <t xml:space="preserve">However, this table provides an approximation based on </t>
    </r>
    <r>
      <rPr>
        <sz val="10"/>
        <rFont val="Arial"/>
        <family val="2"/>
      </rPr>
      <t>families'</t>
    </r>
    <r>
      <rPr>
        <i/>
        <sz val="10"/>
        <rFont val="Arial"/>
        <family val="2"/>
      </rPr>
      <t xml:space="preserve"> income relative to </t>
    </r>
    <r>
      <rPr>
        <sz val="10"/>
        <rFont val="Arial"/>
        <family val="2"/>
      </rPr>
      <t>Poverty Thresholds</t>
    </r>
    <r>
      <rPr>
        <i/>
        <sz val="10"/>
        <rFont val="Arial"/>
        <family val="2"/>
      </rPr>
      <t xml:space="preserve"> developed and estimated by the U.S. Census Bureau.</t>
    </r>
  </si>
  <si>
    <t>of the Federal Poverty Level</t>
  </si>
  <si>
    <t>Select how a household's eligibility to receive bill payment assistance will be determined:</t>
  </si>
  <si>
    <t>Below 50%</t>
  </si>
  <si>
    <t>Below 75%</t>
  </si>
  <si>
    <t>Below 100%</t>
  </si>
  <si>
    <t>Below 125%</t>
  </si>
  <si>
    <t>Below 150%</t>
  </si>
  <si>
    <t>Below 175%</t>
  </si>
  <si>
    <t>Below 185%</t>
  </si>
  <si>
    <t>Below 200%</t>
  </si>
  <si>
    <t>or</t>
  </si>
  <si>
    <t>per year</t>
  </si>
  <si>
    <t xml:space="preserve">       exceeds this percentage of the household's income:</t>
  </si>
  <si>
    <t>Program Costs</t>
  </si>
  <si>
    <t>Program Eligibility and Participation</t>
  </si>
  <si>
    <t>Estimated number of residential customers that will likely participate in program:</t>
  </si>
  <si>
    <r>
      <t xml:space="preserve">Based on the income distribution, the projected approximate number of residential customers that are </t>
    </r>
    <r>
      <rPr>
        <i/>
        <sz val="10"/>
        <rFont val="Arial"/>
        <family val="2"/>
      </rPr>
      <t>eligible</t>
    </r>
    <r>
      <rPr>
        <sz val="10"/>
        <rFont val="Arial"/>
        <family val="2"/>
      </rPr>
      <t xml:space="preserve"> for assistance is:</t>
    </r>
  </si>
  <si>
    <r>
      <t xml:space="preserve">Percent of eligible customers that </t>
    </r>
    <r>
      <rPr>
        <i/>
        <sz val="10"/>
        <rFont val="Arial"/>
        <family val="2"/>
      </rPr>
      <t>will likely participate and receive assistance</t>
    </r>
    <r>
      <rPr>
        <sz val="10"/>
        <rFont val="Arial"/>
        <family val="2"/>
      </rPr>
      <t>:</t>
    </r>
  </si>
  <si>
    <t>Estimated maximum annual assistance amount distributed:</t>
  </si>
  <si>
    <t>Percent of customers responsible for bad debt (assumes bad debt is evenly distributed among these customers):</t>
  </si>
  <si>
    <r>
      <t xml:space="preserve">Range of Estimated Net Annual Program Costs to the Utility </t>
    </r>
    <r>
      <rPr>
        <sz val="12"/>
        <rFont val="Arial"/>
        <family val="2"/>
      </rPr>
      <t>(rough estimates)</t>
    </r>
  </si>
  <si>
    <t>Utility Name</t>
  </si>
  <si>
    <t>Families: Income 50% - 74% of Poverty Threshold</t>
  </si>
  <si>
    <t>Families: Income 75% - 99% of Poverty Threshold</t>
  </si>
  <si>
    <t>Families: Income &lt; 50% of Poverty Threshold</t>
  </si>
  <si>
    <t>Families: Income 100% - 124% of Poverty Threshold</t>
  </si>
  <si>
    <t>Families: Income 125% - 149% of Poverty Threshold</t>
  </si>
  <si>
    <t>Families: Income 150% - 174% of Poverty Threshold</t>
  </si>
  <si>
    <t>Families: Income 175% - 184% of Poverty Threshold</t>
  </si>
  <si>
    <t>Families: Income 185% - 199% of Poverty Threshold</t>
  </si>
  <si>
    <t>Total Number of Families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</si>
</sst>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quot;$&quot;\ * #,##0.00_-;\-&quot;$&quot;\ * #,##0.00_-;_-&quot;$&quot;\ * &quot;-&quot;??_-;_-@_-"/>
    <numFmt numFmtId="165" formatCode="&quot;$&quot;#,##0.00"/>
    <numFmt numFmtId="166" formatCode="0.0%"/>
    <numFmt numFmtId="167" formatCode="_(&quot;$&quot;* #,##0_);_(&quot;$&quot;* \(#,##0\);_(&quot;$&quot;* &quot;-&quot;??_);_(@_)"/>
    <numFmt numFmtId="168" formatCode="&quot;$&quot;#,##0"/>
  </numFmts>
  <fonts count="43" x14ac:knownFonts="1">
    <font>
      <sz val="10"/>
      <name val="Arial"/>
    </font>
    <font>
      <sz val="10"/>
      <name val="Arial"/>
      <family val="2"/>
    </font>
    <font>
      <b/>
      <sz val="10"/>
      <name val="Arial"/>
      <family val="2"/>
    </font>
    <font>
      <i/>
      <sz val="10"/>
      <name val="Arial"/>
      <family val="2"/>
    </font>
    <font>
      <b/>
      <u/>
      <sz val="10"/>
      <name val="Arial"/>
      <family val="2"/>
    </font>
    <font>
      <b/>
      <sz val="11"/>
      <name val="Arial"/>
      <family val="2"/>
    </font>
    <font>
      <b/>
      <sz val="12"/>
      <name val="Arial"/>
      <family val="2"/>
    </font>
    <font>
      <b/>
      <sz val="14"/>
      <name val="Arial"/>
      <family val="2"/>
    </font>
    <font>
      <sz val="12"/>
      <name val="Arial"/>
      <family val="2"/>
    </font>
    <font>
      <u/>
      <sz val="10"/>
      <color theme="10"/>
      <name val="Arial"/>
      <family val="2"/>
    </font>
    <font>
      <u/>
      <sz val="10"/>
      <color theme="11"/>
      <name val="Arial"/>
      <family val="2"/>
    </font>
    <font>
      <b/>
      <sz val="16"/>
      <name val="Arial"/>
      <family val="2"/>
    </font>
    <font>
      <u/>
      <sz val="11"/>
      <color theme="10"/>
      <name val="Arial"/>
      <family val="2"/>
    </font>
    <font>
      <i/>
      <sz val="10"/>
      <color theme="3"/>
      <name val="Arial"/>
      <family val="2"/>
    </font>
    <font>
      <u/>
      <sz val="10"/>
      <name val="Arial"/>
      <family val="2"/>
    </font>
    <font>
      <u/>
      <sz val="11"/>
      <name val="Arial"/>
      <family val="2"/>
    </font>
    <font>
      <sz val="10"/>
      <color rgb="FFFF0000"/>
      <name val="Arial"/>
      <family val="2"/>
    </font>
    <font>
      <sz val="10"/>
      <color theme="0"/>
      <name val="Arial"/>
      <family val="2"/>
    </font>
    <font>
      <b/>
      <sz val="10"/>
      <color theme="0"/>
      <name val="Arial"/>
      <family val="2"/>
    </font>
    <font>
      <b/>
      <i/>
      <sz val="10"/>
      <color theme="0"/>
      <name val="Arial"/>
      <family val="2"/>
    </font>
    <font>
      <i/>
      <sz val="10"/>
      <color theme="0"/>
      <name val="Arial"/>
      <family val="2"/>
    </font>
    <font>
      <sz val="11"/>
      <name val="Arial"/>
      <family val="2"/>
    </font>
    <font>
      <b/>
      <sz val="12"/>
      <color theme="0"/>
      <name val="Arial"/>
      <family val="2"/>
    </font>
    <font>
      <sz val="10"/>
      <name val="Arial"/>
      <family val="2"/>
    </font>
    <font>
      <b/>
      <sz val="12"/>
      <color rgb="FFFF0000"/>
      <name val="Arial"/>
      <family val="2"/>
    </font>
    <font>
      <b/>
      <sz val="10"/>
      <color rgb="FFFF0000"/>
      <name val="Arial"/>
      <family val="2"/>
    </font>
    <font>
      <u/>
      <sz val="10"/>
      <color rgb="FF0000D4"/>
      <name val="Arial"/>
      <family val="2"/>
    </font>
    <font>
      <b/>
      <sz val="12"/>
      <color rgb="FFC00000"/>
      <name val="Arial"/>
      <family val="2"/>
    </font>
    <font>
      <i/>
      <u/>
      <sz val="10"/>
      <name val="Arial"/>
      <family val="2"/>
    </font>
    <font>
      <sz val="10"/>
      <color theme="5" tint="0.39997558519241921"/>
      <name val="Arial"/>
      <family val="2"/>
    </font>
    <font>
      <sz val="10"/>
      <color theme="2" tint="-0.499984740745262"/>
      <name val="Arial"/>
      <family val="2"/>
    </font>
    <font>
      <i/>
      <sz val="10"/>
      <color theme="2" tint="-0.499984740745262"/>
      <name val="Arial"/>
      <family val="2"/>
    </font>
    <font>
      <b/>
      <sz val="10"/>
      <color theme="2" tint="-0.499984740745262"/>
      <name val="Arial"/>
      <family val="2"/>
    </font>
    <font>
      <b/>
      <u/>
      <sz val="10"/>
      <color theme="10"/>
      <name val="Arial"/>
      <family val="2"/>
    </font>
    <font>
      <sz val="8"/>
      <name val="Arial"/>
      <family val="2"/>
    </font>
    <font>
      <sz val="10"/>
      <color theme="3" tint="0.79998168889431442"/>
      <name val="Arial"/>
      <family val="2"/>
    </font>
    <font>
      <u/>
      <sz val="11"/>
      <color theme="3" tint="0.79998168889431442"/>
      <name val="Arial"/>
      <family val="2"/>
    </font>
    <font>
      <sz val="10"/>
      <color theme="1"/>
      <name val="Arial"/>
      <family val="2"/>
    </font>
    <font>
      <sz val="8"/>
      <color theme="0"/>
      <name val="Arial"/>
      <family val="2"/>
    </font>
    <font>
      <sz val="10"/>
      <color theme="6" tint="0.39997558519241921"/>
      <name val="Arial"/>
      <family val="2"/>
    </font>
    <font>
      <u/>
      <sz val="11"/>
      <color theme="6" tint="0.39997558519241921"/>
      <name val="Arial"/>
      <family val="2"/>
    </font>
    <font>
      <u/>
      <sz val="11"/>
      <color theme="0"/>
      <name val="Arial"/>
      <family val="2"/>
    </font>
    <font>
      <sz val="8"/>
      <color rgb="FF000000"/>
      <name val="Segoe UI"/>
      <family val="2"/>
    </font>
  </fonts>
  <fills count="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249977111117893"/>
        <bgColor indexed="64"/>
      </patternFill>
    </fill>
  </fills>
  <borders count="34">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thin">
        <color indexed="64"/>
      </right>
      <top style="thin">
        <color indexed="64"/>
      </top>
      <bottom style="hair">
        <color theme="0" tint="-0.34998626667073579"/>
      </bottom>
      <diagonal/>
    </border>
    <border>
      <left style="thin">
        <color indexed="64"/>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64"/>
      </bottom>
      <diagonal/>
    </border>
    <border>
      <left/>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right/>
      <top/>
      <bottom style="hair">
        <color theme="0" tint="-0.34998626667073579"/>
      </bottom>
      <diagonal/>
    </border>
    <border>
      <left/>
      <right/>
      <top style="hair">
        <color theme="0" tint="-0.34998626667073579"/>
      </top>
      <bottom/>
      <diagonal/>
    </border>
  </borders>
  <cellStyleXfs count="27">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43" fontId="23" fillId="0" borderId="0" applyFont="0" applyFill="0" applyBorder="0" applyAlignment="0" applyProtection="0"/>
  </cellStyleXfs>
  <cellXfs count="387">
    <xf numFmtId="0" fontId="0" fillId="0" borderId="0" xfId="0"/>
    <xf numFmtId="0" fontId="1" fillId="0" borderId="0" xfId="0" applyFont="1" applyProtection="1"/>
    <xf numFmtId="0" fontId="1" fillId="0" borderId="0" xfId="0" applyFont="1" applyFill="1" applyProtection="1"/>
    <xf numFmtId="0" fontId="1" fillId="0" borderId="0" xfId="0" applyFont="1" applyAlignment="1" applyProtection="1">
      <alignment horizontal="left"/>
    </xf>
    <xf numFmtId="0" fontId="2" fillId="0" borderId="0" xfId="0" applyFont="1" applyFill="1" applyProtection="1"/>
    <xf numFmtId="0" fontId="2" fillId="0" borderId="0" xfId="0" applyFont="1" applyProtection="1"/>
    <xf numFmtId="0" fontId="0" fillId="0" borderId="0" xfId="0" applyProtection="1"/>
    <xf numFmtId="1" fontId="1" fillId="0" borderId="0" xfId="0" applyNumberFormat="1" applyFont="1" applyFill="1" applyBorder="1" applyProtection="1"/>
    <xf numFmtId="0" fontId="11" fillId="0" borderId="0" xfId="0" applyFont="1" applyAlignment="1" applyProtection="1">
      <alignment horizontal="center" vertical="center" wrapText="1"/>
    </xf>
    <xf numFmtId="0" fontId="14" fillId="0" borderId="0" xfId="0" applyFont="1" applyProtection="1"/>
    <xf numFmtId="0" fontId="0" fillId="0" borderId="0" xfId="0" applyFill="1" applyProtection="1"/>
    <xf numFmtId="0" fontId="1" fillId="0" borderId="0" xfId="0" applyFont="1" applyAlignment="1" applyProtection="1">
      <alignment vertical="top" wrapText="1"/>
    </xf>
    <xf numFmtId="0" fontId="11" fillId="0" borderId="0" xfId="0" applyFont="1" applyAlignment="1" applyProtection="1">
      <alignment vertical="center" wrapText="1"/>
    </xf>
    <xf numFmtId="0" fontId="3" fillId="0" borderId="0" xfId="0" applyFont="1" applyProtection="1"/>
    <xf numFmtId="0" fontId="1"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1" fillId="0" borderId="0" xfId="0" applyFont="1" applyBorder="1" applyAlignment="1" applyProtection="1">
      <alignment horizontal="right"/>
    </xf>
    <xf numFmtId="0" fontId="14" fillId="0" borderId="0" xfId="0" applyFont="1" applyFill="1" applyProtection="1"/>
    <xf numFmtId="0" fontId="1" fillId="0" borderId="0" xfId="0" applyFont="1" applyFill="1" applyAlignment="1" applyProtection="1">
      <alignment vertical="top" wrapText="1"/>
    </xf>
    <xf numFmtId="0" fontId="1" fillId="0" borderId="0" xfId="0" applyFont="1" applyFill="1" applyAlignment="1" applyProtection="1">
      <alignment horizontal="left" vertical="top" wrapText="1"/>
    </xf>
    <xf numFmtId="0" fontId="1" fillId="0" borderId="0" xfId="0" applyFont="1" applyAlignment="1" applyProtection="1">
      <alignment horizontal="center"/>
    </xf>
    <xf numFmtId="0" fontId="0" fillId="0" borderId="0" xfId="0" applyAlignment="1" applyProtection="1">
      <alignment horizontal="center"/>
    </xf>
    <xf numFmtId="1" fontId="1" fillId="0" borderId="0" xfId="0" applyNumberFormat="1" applyFont="1" applyProtection="1"/>
    <xf numFmtId="0" fontId="1" fillId="0" borderId="0" xfId="0" applyFont="1" applyAlignment="1" applyProtection="1">
      <alignment vertical="center"/>
    </xf>
    <xf numFmtId="1" fontId="1" fillId="0" borderId="0" xfId="0" applyNumberFormat="1" applyFont="1" applyFill="1" applyBorder="1" applyAlignment="1" applyProtection="1">
      <alignment horizontal="left"/>
    </xf>
    <xf numFmtId="0" fontId="1" fillId="0" borderId="0" xfId="0" applyFont="1" applyFill="1" applyAlignment="1" applyProtection="1">
      <alignment horizontal="left"/>
    </xf>
    <xf numFmtId="1" fontId="15" fillId="0" borderId="0" xfId="25" applyNumberFormat="1" applyFont="1" applyFill="1" applyBorder="1" applyAlignment="1" applyProtection="1">
      <alignment horizontal="left"/>
    </xf>
    <xf numFmtId="1" fontId="1" fillId="2" borderId="0" xfId="0" applyNumberFormat="1" applyFont="1" applyFill="1" applyBorder="1" applyAlignment="1" applyProtection="1">
      <alignment horizontal="center"/>
      <protection locked="0"/>
    </xf>
    <xf numFmtId="0" fontId="2" fillId="0" borderId="0" xfId="0" applyFont="1" applyBorder="1" applyAlignment="1" applyProtection="1">
      <alignment horizontal="left" wrapText="1"/>
    </xf>
    <xf numFmtId="3" fontId="1" fillId="0" borderId="0" xfId="0" applyNumberFormat="1" applyFont="1" applyProtection="1"/>
    <xf numFmtId="0" fontId="1" fillId="0" borderId="0" xfId="0" applyFont="1" applyBorder="1" applyAlignment="1" applyProtection="1">
      <alignment vertical="center"/>
    </xf>
    <xf numFmtId="0" fontId="1" fillId="0" borderId="0" xfId="0" quotePrefix="1" applyFont="1" applyFill="1" applyBorder="1" applyAlignment="1" applyProtection="1">
      <alignment vertical="center"/>
    </xf>
    <xf numFmtId="1" fontId="1" fillId="0" borderId="0" xfId="0" applyNumberFormat="1" applyFont="1" applyFill="1" applyBorder="1"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3" fillId="0" borderId="0" xfId="0" applyFont="1" applyBorder="1" applyAlignment="1" applyProtection="1">
      <alignment vertical="center" wrapText="1"/>
    </xf>
    <xf numFmtId="0" fontId="1" fillId="0" borderId="0" xfId="0" applyFont="1" applyAlignment="1" applyProtection="1">
      <alignment horizontal="left" vertical="center"/>
    </xf>
    <xf numFmtId="3" fontId="2" fillId="0" borderId="0" xfId="0" applyNumberFormat="1" applyFont="1" applyBorder="1" applyAlignment="1" applyProtection="1">
      <alignment vertical="center"/>
    </xf>
    <xf numFmtId="0" fontId="1" fillId="0" borderId="0" xfId="0" quotePrefix="1" applyFont="1" applyAlignment="1" applyProtection="1">
      <alignment vertical="center"/>
    </xf>
    <xf numFmtId="0" fontId="1" fillId="0" borderId="0" xfId="0" applyFont="1" applyFill="1" applyBorder="1" applyAlignment="1" applyProtection="1">
      <alignment vertical="center"/>
    </xf>
    <xf numFmtId="0" fontId="1" fillId="0" borderId="0" xfId="0" applyFont="1" applyAlignment="1" applyProtection="1">
      <alignment vertical="center" wrapText="1"/>
    </xf>
    <xf numFmtId="0" fontId="1" fillId="5" borderId="9" xfId="0" applyFont="1" applyFill="1" applyBorder="1" applyAlignment="1" applyProtection="1">
      <alignment vertical="center"/>
    </xf>
    <xf numFmtId="0" fontId="6" fillId="0" borderId="0" xfId="0" applyFont="1" applyBorder="1" applyAlignment="1" applyProtection="1">
      <alignment vertical="center"/>
    </xf>
    <xf numFmtId="0" fontId="1" fillId="5" borderId="4" xfId="0" applyFont="1" applyFill="1" applyBorder="1" applyAlignment="1" applyProtection="1">
      <alignment vertical="center"/>
    </xf>
    <xf numFmtId="1" fontId="1" fillId="2" borderId="12" xfId="0" applyNumberFormat="1" applyFont="1" applyFill="1" applyBorder="1" applyAlignment="1" applyProtection="1">
      <alignment vertical="center"/>
    </xf>
    <xf numFmtId="0" fontId="1" fillId="0" borderId="0" xfId="0" applyFont="1" applyFill="1" applyAlignment="1" applyProtection="1">
      <alignment vertical="center"/>
    </xf>
    <xf numFmtId="3" fontId="1" fillId="2" borderId="0" xfId="0" applyNumberFormat="1" applyFont="1" applyFill="1" applyBorder="1" applyAlignment="1" applyProtection="1">
      <alignment vertical="center"/>
      <protection locked="0"/>
    </xf>
    <xf numFmtId="0" fontId="1" fillId="3" borderId="0" xfId="0" applyFont="1" applyFill="1" applyAlignment="1" applyProtection="1">
      <alignment vertical="center"/>
    </xf>
    <xf numFmtId="0" fontId="1" fillId="0" borderId="0" xfId="0" applyFont="1" applyAlignment="1" applyProtection="1">
      <alignment horizontal="right" vertical="center"/>
    </xf>
    <xf numFmtId="165" fontId="1" fillId="2" borderId="0" xfId="1" applyNumberFormat="1" applyFont="1" applyFill="1" applyBorder="1" applyAlignment="1" applyProtection="1">
      <alignment vertical="center"/>
      <protection locked="0"/>
    </xf>
    <xf numFmtId="9" fontId="1" fillId="2" borderId="0" xfId="2" applyFont="1" applyFill="1" applyBorder="1" applyAlignment="1" applyProtection="1">
      <alignment vertical="center"/>
      <protection locked="0"/>
    </xf>
    <xf numFmtId="165" fontId="1" fillId="0" borderId="0" xfId="0" applyNumberFormat="1" applyFont="1" applyAlignment="1" applyProtection="1">
      <alignment vertical="center"/>
    </xf>
    <xf numFmtId="165" fontId="1" fillId="0" borderId="0" xfId="1" applyNumberFormat="1" applyFont="1" applyBorder="1" applyAlignment="1" applyProtection="1">
      <alignment vertical="center"/>
    </xf>
    <xf numFmtId="0" fontId="1" fillId="3" borderId="0" xfId="0" applyFont="1" applyFill="1" applyBorder="1" applyAlignment="1" applyProtection="1">
      <alignment vertical="center"/>
    </xf>
    <xf numFmtId="168" fontId="1" fillId="0" borderId="0" xfId="1" applyNumberFormat="1" applyFont="1" applyBorder="1" applyAlignment="1" applyProtection="1">
      <alignment vertical="center"/>
    </xf>
    <xf numFmtId="3" fontId="1" fillId="0" borderId="0" xfId="0" applyNumberFormat="1" applyFont="1" applyBorder="1" applyAlignment="1" applyProtection="1">
      <alignment vertical="center"/>
    </xf>
    <xf numFmtId="168" fontId="1" fillId="0" borderId="0" xfId="0" applyNumberFormat="1" applyFont="1" applyBorder="1" applyAlignment="1" applyProtection="1">
      <alignment vertical="center"/>
    </xf>
    <xf numFmtId="168" fontId="1" fillId="2" borderId="0" xfId="1" applyNumberFormat="1" applyFont="1" applyFill="1" applyBorder="1" applyAlignment="1" applyProtection="1">
      <alignment vertical="center"/>
      <protection locked="0"/>
    </xf>
    <xf numFmtId="164" fontId="1" fillId="0" borderId="0" xfId="0" applyNumberFormat="1" applyFont="1" applyAlignment="1" applyProtection="1">
      <alignment vertical="center"/>
    </xf>
    <xf numFmtId="0" fontId="1" fillId="5" borderId="1" xfId="0" applyFont="1" applyFill="1" applyBorder="1" applyAlignment="1" applyProtection="1">
      <alignment vertical="center"/>
    </xf>
    <xf numFmtId="168" fontId="1" fillId="5" borderId="9" xfId="1" applyNumberFormat="1" applyFont="1" applyFill="1" applyBorder="1" applyAlignment="1" applyProtection="1">
      <alignment vertical="center"/>
    </xf>
    <xf numFmtId="0" fontId="1" fillId="5" borderId="2" xfId="0" applyFont="1" applyFill="1" applyBorder="1" applyAlignment="1" applyProtection="1">
      <alignment vertical="center"/>
    </xf>
    <xf numFmtId="0" fontId="1" fillId="5" borderId="3" xfId="0" applyFont="1" applyFill="1" applyBorder="1" applyAlignment="1" applyProtection="1">
      <alignment vertical="center"/>
    </xf>
    <xf numFmtId="0" fontId="1" fillId="5" borderId="0" xfId="0" applyFont="1" applyFill="1" applyBorder="1" applyAlignment="1" applyProtection="1">
      <alignment vertical="center"/>
    </xf>
    <xf numFmtId="0" fontId="1" fillId="5" borderId="0" xfId="0" applyFont="1" applyFill="1" applyBorder="1" applyAlignment="1" applyProtection="1">
      <alignment horizontal="center" vertical="center"/>
    </xf>
    <xf numFmtId="0" fontId="1" fillId="5" borderId="5" xfId="0" applyFont="1" applyFill="1" applyBorder="1" applyAlignment="1" applyProtection="1">
      <alignment vertical="center"/>
    </xf>
    <xf numFmtId="0" fontId="1" fillId="5" borderId="6" xfId="0" applyFont="1" applyFill="1" applyBorder="1" applyAlignment="1" applyProtection="1">
      <alignment vertical="center"/>
    </xf>
    <xf numFmtId="0" fontId="1" fillId="5" borderId="7" xfId="0" applyFont="1" applyFill="1" applyBorder="1" applyAlignment="1" applyProtection="1">
      <alignment vertical="center"/>
    </xf>
    <xf numFmtId="0" fontId="2" fillId="0" borderId="10" xfId="0" applyFont="1" applyBorder="1" applyAlignment="1" applyProtection="1">
      <alignment horizontal="center" vertical="center"/>
    </xf>
    <xf numFmtId="3" fontId="3" fillId="7" borderId="0" xfId="0" applyNumberFormat="1" applyFont="1" applyFill="1" applyBorder="1" applyProtection="1"/>
    <xf numFmtId="0" fontId="17" fillId="0" borderId="0" xfId="0" applyFont="1" applyProtection="1"/>
    <xf numFmtId="0" fontId="18" fillId="0" borderId="0" xfId="0" applyFont="1" applyProtection="1"/>
    <xf numFmtId="0" fontId="19" fillId="0" borderId="0" xfId="0" applyFont="1" applyProtection="1"/>
    <xf numFmtId="0" fontId="20" fillId="0" borderId="0" xfId="0" applyFont="1" applyProtection="1"/>
    <xf numFmtId="0" fontId="20" fillId="0" borderId="0" xfId="0" applyFont="1" applyFill="1" applyProtection="1"/>
    <xf numFmtId="168" fontId="20" fillId="0" borderId="0" xfId="0" applyNumberFormat="1" applyFont="1" applyAlignment="1" applyProtection="1">
      <alignment horizontal="right"/>
    </xf>
    <xf numFmtId="168" fontId="20" fillId="0" borderId="0" xfId="0" applyNumberFormat="1" applyFont="1" applyProtection="1"/>
    <xf numFmtId="168" fontId="17" fillId="0" borderId="0" xfId="0" applyNumberFormat="1" applyFont="1" applyProtection="1"/>
    <xf numFmtId="3" fontId="20" fillId="0" borderId="0" xfId="0" applyNumberFormat="1" applyFont="1" applyFill="1" applyBorder="1" applyProtection="1"/>
    <xf numFmtId="0" fontId="20" fillId="0" borderId="0" xfId="0" applyFont="1" applyAlignment="1" applyProtection="1">
      <alignment horizontal="right"/>
    </xf>
    <xf numFmtId="9" fontId="17" fillId="0" borderId="0" xfId="2" applyFont="1" applyProtection="1"/>
    <xf numFmtId="2" fontId="20" fillId="0" borderId="0" xfId="0" applyNumberFormat="1" applyFont="1" applyProtection="1"/>
    <xf numFmtId="9" fontId="20" fillId="0" borderId="0" xfId="2" applyFont="1" applyProtection="1"/>
    <xf numFmtId="0" fontId="17" fillId="0" borderId="0" xfId="0" applyNumberFormat="1" applyFont="1" applyProtection="1"/>
    <xf numFmtId="3" fontId="20" fillId="0" borderId="0" xfId="0" applyNumberFormat="1" applyFont="1" applyProtection="1"/>
    <xf numFmtId="9" fontId="20" fillId="0" borderId="0" xfId="0" applyNumberFormat="1" applyFont="1" applyProtection="1"/>
    <xf numFmtId="168" fontId="18" fillId="0" borderId="0" xfId="0" applyNumberFormat="1" applyFont="1" applyProtection="1"/>
    <xf numFmtId="10" fontId="17" fillId="0" borderId="0" xfId="2" applyNumberFormat="1" applyFont="1" applyProtection="1"/>
    <xf numFmtId="1" fontId="17" fillId="0" borderId="0" xfId="0" applyNumberFormat="1" applyFont="1" applyProtection="1"/>
    <xf numFmtId="3" fontId="17" fillId="0" borderId="0" xfId="0" applyNumberFormat="1" applyFont="1" applyProtection="1"/>
    <xf numFmtId="0" fontId="17" fillId="0" borderId="0" xfId="0" applyFont="1" applyFill="1" applyBorder="1" applyProtection="1"/>
    <xf numFmtId="0" fontId="22" fillId="0" borderId="0" xfId="0" applyFont="1" applyFill="1" applyBorder="1" applyAlignment="1" applyProtection="1"/>
    <xf numFmtId="0" fontId="18" fillId="0" borderId="0" xfId="0" applyFont="1" applyFill="1" applyBorder="1" applyProtection="1"/>
    <xf numFmtId="3" fontId="1" fillId="0" borderId="0" xfId="0" applyNumberFormat="1" applyFont="1" applyBorder="1" applyAlignment="1" applyProtection="1">
      <alignment horizontal="center"/>
    </xf>
    <xf numFmtId="0" fontId="2" fillId="2" borderId="13"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top" wrapText="1"/>
    </xf>
    <xf numFmtId="0" fontId="11" fillId="0" borderId="0" xfId="0" applyFont="1" applyAlignment="1" applyProtection="1">
      <alignment horizontal="center" vertical="center" wrapText="1"/>
    </xf>
    <xf numFmtId="0" fontId="1" fillId="0" borderId="0" xfId="0" applyFont="1" applyAlignment="1" applyProtection="1">
      <alignment horizontal="center"/>
    </xf>
    <xf numFmtId="0" fontId="2" fillId="7" borderId="15"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xf>
    <xf numFmtId="0" fontId="2" fillId="7" borderId="13"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1" fillId="3" borderId="0" xfId="0" applyFont="1" applyFill="1" applyAlignment="1" applyProtection="1">
      <alignment horizontal="left" vertical="center" wrapText="1"/>
    </xf>
    <xf numFmtId="0" fontId="1" fillId="4" borderId="0" xfId="25" applyFont="1" applyFill="1" applyBorder="1" applyAlignment="1" applyProtection="1">
      <alignment horizontal="center" vertical="top" wrapText="1"/>
    </xf>
    <xf numFmtId="0" fontId="1" fillId="4" borderId="3" xfId="25" applyFont="1" applyFill="1" applyBorder="1" applyAlignment="1" applyProtection="1">
      <alignment horizontal="center" vertical="top" wrapText="1"/>
    </xf>
    <xf numFmtId="0" fontId="1" fillId="4" borderId="4" xfId="25" applyFont="1" applyFill="1" applyBorder="1" applyAlignment="1" applyProtection="1">
      <alignment horizontal="center" vertical="top" wrapText="1"/>
    </xf>
    <xf numFmtId="1" fontId="1" fillId="0" borderId="0" xfId="0" applyNumberFormat="1" applyFont="1" applyAlignment="1" applyProtection="1">
      <alignment vertical="center"/>
    </xf>
    <xf numFmtId="0" fontId="2" fillId="0" borderId="0" xfId="0" applyFont="1" applyBorder="1" applyAlignment="1" applyProtection="1">
      <alignment horizontal="left" vertical="center" wrapText="1"/>
    </xf>
    <xf numFmtId="3" fontId="1" fillId="0" borderId="0" xfId="0" applyNumberFormat="1" applyFont="1" applyAlignment="1" applyProtection="1">
      <alignment vertical="center"/>
    </xf>
    <xf numFmtId="0" fontId="17" fillId="0" borderId="0" xfId="0" applyFont="1" applyAlignment="1" applyProtection="1">
      <alignment horizontal="center"/>
    </xf>
    <xf numFmtId="0" fontId="24" fillId="0" borderId="0" xfId="0" applyFont="1" applyFill="1" applyBorder="1" applyAlignment="1" applyProtection="1"/>
    <xf numFmtId="0" fontId="25" fillId="0" borderId="0" xfId="0" applyFont="1" applyFill="1" applyBorder="1" applyProtection="1"/>
    <xf numFmtId="0" fontId="16" fillId="0" borderId="0" xfId="0" applyFont="1" applyFill="1" applyBorder="1" applyProtection="1"/>
    <xf numFmtId="0" fontId="16" fillId="0" borderId="0" xfId="0" applyFont="1" applyProtection="1"/>
    <xf numFmtId="0" fontId="25" fillId="0" borderId="0" xfId="0" applyFont="1" applyFill="1" applyProtection="1"/>
    <xf numFmtId="0" fontId="25" fillId="0" borderId="0" xfId="0" applyFont="1" applyProtection="1"/>
    <xf numFmtId="9" fontId="16" fillId="0" borderId="0" xfId="2" applyFont="1" applyProtection="1"/>
    <xf numFmtId="1" fontId="16" fillId="0" borderId="0" xfId="0" applyNumberFormat="1" applyFont="1" applyProtection="1"/>
    <xf numFmtId="0" fontId="16" fillId="0" borderId="0" xfId="0" applyFont="1" applyAlignment="1" applyProtection="1">
      <alignment horizontal="center"/>
    </xf>
    <xf numFmtId="0" fontId="25" fillId="0" borderId="0" xfId="0" applyFont="1" applyBorder="1" applyAlignment="1" applyProtection="1">
      <alignment horizontal="left" wrapText="1"/>
    </xf>
    <xf numFmtId="3" fontId="16" fillId="0" borderId="0" xfId="0" applyNumberFormat="1" applyFont="1" applyProtection="1"/>
    <xf numFmtId="0" fontId="25"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6" fillId="0" borderId="0" xfId="0" applyFont="1" applyBorder="1" applyAlignment="1" applyProtection="1">
      <alignment horizontal="right"/>
    </xf>
    <xf numFmtId="3" fontId="16" fillId="0" borderId="0" xfId="0" applyNumberFormat="1" applyFont="1" applyBorder="1" applyAlignment="1" applyProtection="1">
      <alignment horizontal="center"/>
    </xf>
    <xf numFmtId="0" fontId="16" fillId="0" borderId="0" xfId="0" applyFont="1" applyAlignment="1" applyProtection="1">
      <alignment vertical="center"/>
    </xf>
    <xf numFmtId="0" fontId="2" fillId="7" borderId="19" xfId="0" applyFont="1" applyFill="1" applyBorder="1" applyAlignment="1" applyProtection="1">
      <alignment vertical="center"/>
    </xf>
    <xf numFmtId="0" fontId="2" fillId="7" borderId="0" xfId="0" applyFont="1" applyFill="1" applyBorder="1" applyAlignment="1" applyProtection="1">
      <alignment horizontal="center" vertical="center" wrapText="1"/>
    </xf>
    <xf numFmtId="3" fontId="16" fillId="7" borderId="0" xfId="0" applyNumberFormat="1" applyFont="1" applyFill="1" applyBorder="1" applyAlignment="1" applyProtection="1">
      <alignment horizontal="center"/>
    </xf>
    <xf numFmtId="9" fontId="2" fillId="2" borderId="0" xfId="0" applyNumberFormat="1"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xf>
    <xf numFmtId="3" fontId="1" fillId="7" borderId="0" xfId="0" applyNumberFormat="1" applyFont="1" applyFill="1" applyBorder="1" applyAlignment="1" applyProtection="1">
      <alignment horizontal="center"/>
    </xf>
    <xf numFmtId="3" fontId="16" fillId="0" borderId="0" xfId="0" applyNumberFormat="1" applyFont="1" applyFill="1" applyBorder="1" applyAlignment="1" applyProtection="1">
      <alignment horizontal="center"/>
    </xf>
    <xf numFmtId="0" fontId="3" fillId="0" borderId="0" xfId="0" applyFont="1" applyAlignment="1" applyProtection="1">
      <alignment horizontal="right"/>
    </xf>
    <xf numFmtId="3" fontId="3" fillId="0" borderId="0" xfId="0" applyNumberFormat="1" applyFont="1" applyProtection="1"/>
    <xf numFmtId="3" fontId="20" fillId="0" borderId="0" xfId="0" applyNumberFormat="1" applyFont="1" applyFill="1" applyProtection="1"/>
    <xf numFmtId="0" fontId="17" fillId="0" borderId="0" xfId="0" applyFont="1" applyAlignment="1" applyProtection="1">
      <alignment horizontal="left"/>
    </xf>
    <xf numFmtId="0" fontId="29" fillId="0" borderId="0" xfId="0" applyFont="1" applyFill="1" applyProtection="1"/>
    <xf numFmtId="0" fontId="30" fillId="0" borderId="0" xfId="0" applyFont="1" applyProtection="1"/>
    <xf numFmtId="1" fontId="30" fillId="0" borderId="0" xfId="0" applyNumberFormat="1" applyFont="1" applyProtection="1"/>
    <xf numFmtId="0" fontId="30" fillId="0" borderId="0" xfId="0" applyFont="1" applyFill="1" applyProtection="1"/>
    <xf numFmtId="0" fontId="32" fillId="0" borderId="0" xfId="0" applyFont="1" applyFill="1" applyBorder="1" applyAlignment="1" applyProtection="1">
      <alignment horizontal="center" vertical="center" wrapText="1"/>
    </xf>
    <xf numFmtId="0" fontId="30" fillId="0" borderId="0" xfId="0" applyFont="1" applyAlignment="1" applyProtection="1">
      <alignment horizontal="center"/>
    </xf>
    <xf numFmtId="9" fontId="31" fillId="0" borderId="0" xfId="2" applyFont="1" applyBorder="1" applyAlignment="1" applyProtection="1">
      <alignment wrapText="1"/>
    </xf>
    <xf numFmtId="3" fontId="30" fillId="0" borderId="0" xfId="0" applyNumberFormat="1" applyFont="1" applyProtection="1"/>
    <xf numFmtId="0" fontId="32" fillId="0" borderId="0" xfId="0" applyFont="1" applyBorder="1" applyAlignment="1" applyProtection="1">
      <alignment horizontal="left" wrapText="1"/>
    </xf>
    <xf numFmtId="0" fontId="30" fillId="0" borderId="0" xfId="0" applyFont="1" applyAlignment="1" applyProtection="1">
      <alignment horizontal="center" vertical="center"/>
    </xf>
    <xf numFmtId="9" fontId="31" fillId="0" borderId="0" xfId="2"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17" fillId="0" borderId="0" xfId="0" applyFont="1" applyFill="1" applyProtection="1"/>
    <xf numFmtId="0" fontId="18" fillId="0" borderId="0" xfId="0"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0" fontId="1" fillId="7" borderId="8" xfId="0" applyFont="1" applyFill="1" applyBorder="1" applyAlignment="1" applyProtection="1">
      <alignment wrapText="1"/>
    </xf>
    <xf numFmtId="0" fontId="1" fillId="7" borderId="15" xfId="0" applyFont="1" applyFill="1" applyBorder="1" applyProtection="1"/>
    <xf numFmtId="0" fontId="2" fillId="7" borderId="13" xfId="0" applyFont="1" applyFill="1" applyBorder="1" applyAlignment="1" applyProtection="1">
      <alignment horizontal="right" vertical="center" wrapText="1"/>
    </xf>
    <xf numFmtId="3" fontId="2" fillId="7" borderId="13" xfId="0" applyNumberFormat="1" applyFont="1" applyFill="1" applyBorder="1" applyAlignment="1" applyProtection="1">
      <alignment horizontal="center"/>
    </xf>
    <xf numFmtId="0" fontId="2" fillId="7" borderId="21" xfId="0" applyFont="1" applyFill="1" applyBorder="1" applyAlignment="1" applyProtection="1">
      <alignment horizontal="right"/>
    </xf>
    <xf numFmtId="3" fontId="2" fillId="7" borderId="22" xfId="0" applyNumberFormat="1" applyFont="1" applyFill="1" applyBorder="1" applyAlignment="1" applyProtection="1">
      <alignment horizontal="center"/>
    </xf>
    <xf numFmtId="3" fontId="2" fillId="7" borderId="17" xfId="0" applyNumberFormat="1" applyFont="1" applyFill="1" applyBorder="1" applyAlignment="1" applyProtection="1">
      <alignment horizontal="center"/>
    </xf>
    <xf numFmtId="3" fontId="1" fillId="7" borderId="18" xfId="0" applyNumberFormat="1" applyFont="1" applyFill="1" applyBorder="1" applyAlignment="1" applyProtection="1">
      <alignment horizontal="center"/>
    </xf>
    <xf numFmtId="3" fontId="16" fillId="7" borderId="8" xfId="0" applyNumberFormat="1" applyFont="1" applyFill="1" applyBorder="1" applyAlignment="1" applyProtection="1">
      <alignment horizontal="center"/>
    </xf>
    <xf numFmtId="0" fontId="16" fillId="7" borderId="20" xfId="0" applyFont="1" applyFill="1" applyBorder="1" applyAlignment="1" applyProtection="1">
      <alignment horizontal="right"/>
    </xf>
    <xf numFmtId="166" fontId="2" fillId="7" borderId="18" xfId="0" applyNumberFormat="1" applyFont="1" applyFill="1" applyBorder="1" applyAlignment="1" applyProtection="1">
      <alignment horizontal="center" vertical="center" wrapText="1"/>
    </xf>
    <xf numFmtId="0" fontId="16" fillId="7" borderId="8" xfId="0" applyFont="1" applyFill="1" applyBorder="1" applyProtection="1"/>
    <xf numFmtId="0" fontId="2" fillId="7" borderId="8" xfId="0" applyFont="1" applyFill="1" applyBorder="1" applyAlignment="1" applyProtection="1">
      <alignment horizontal="center" vertical="center" wrapText="1"/>
    </xf>
    <xf numFmtId="0" fontId="2" fillId="7" borderId="20" xfId="0" applyFont="1" applyFill="1" applyBorder="1" applyAlignment="1" applyProtection="1">
      <alignment horizontal="right" vertical="center" wrapText="1"/>
    </xf>
    <xf numFmtId="37" fontId="2" fillId="7" borderId="0" xfId="26" applyNumberFormat="1" applyFont="1" applyFill="1" applyBorder="1" applyAlignment="1" applyProtection="1">
      <alignment horizontal="center"/>
    </xf>
    <xf numFmtId="0" fontId="2" fillId="0" borderId="20" xfId="0" applyFont="1" applyFill="1" applyBorder="1" applyAlignment="1" applyProtection="1">
      <alignment horizontal="right" vertical="center" wrapText="1"/>
    </xf>
    <xf numFmtId="37" fontId="1" fillId="0" borderId="0" xfId="26" applyNumberFormat="1" applyFont="1" applyFill="1" applyBorder="1" applyAlignment="1" applyProtection="1">
      <alignment horizontal="center"/>
    </xf>
    <xf numFmtId="0" fontId="16" fillId="0" borderId="19" xfId="0" applyFont="1" applyBorder="1" applyAlignment="1" applyProtection="1">
      <alignment horizontal="right"/>
    </xf>
    <xf numFmtId="3" fontId="16" fillId="0" borderId="13" xfId="0" applyNumberFormat="1" applyFont="1" applyBorder="1" applyAlignment="1" applyProtection="1">
      <alignment horizontal="center"/>
    </xf>
    <xf numFmtId="0" fontId="16" fillId="0" borderId="13" xfId="0" applyFont="1" applyBorder="1" applyProtection="1"/>
    <xf numFmtId="1" fontId="16" fillId="7" borderId="16" xfId="0" applyNumberFormat="1" applyFont="1" applyFill="1" applyBorder="1" applyProtection="1"/>
    <xf numFmtId="0" fontId="16" fillId="0" borderId="0" xfId="0" applyFont="1" applyBorder="1" applyProtection="1"/>
    <xf numFmtId="1" fontId="1" fillId="0" borderId="0" xfId="0" applyNumberFormat="1" applyFont="1" applyFill="1" applyBorder="1" applyAlignment="1" applyProtection="1">
      <alignment horizontal="center"/>
    </xf>
    <xf numFmtId="3" fontId="31" fillId="0" borderId="0" xfId="0" applyNumberFormat="1" applyFont="1" applyFill="1" applyProtection="1"/>
    <xf numFmtId="0" fontId="3" fillId="7" borderId="15" xfId="0" applyFont="1" applyFill="1" applyBorder="1" applyAlignment="1" applyProtection="1">
      <alignment horizontal="right"/>
    </xf>
    <xf numFmtId="3" fontId="31" fillId="0" borderId="0" xfId="0" applyNumberFormat="1" applyFont="1" applyBorder="1" applyProtection="1"/>
    <xf numFmtId="3" fontId="30" fillId="0" borderId="0" xfId="0" applyNumberFormat="1" applyFont="1" applyFill="1" applyBorder="1" applyAlignment="1" applyProtection="1">
      <alignment horizontal="center"/>
    </xf>
    <xf numFmtId="3" fontId="24" fillId="0" borderId="0" xfId="0" applyNumberFormat="1" applyFont="1" applyBorder="1" applyAlignment="1" applyProtection="1">
      <alignment horizontal="left" vertical="center"/>
    </xf>
    <xf numFmtId="37" fontId="2" fillId="7" borderId="0" xfId="0" applyNumberFormat="1" applyFont="1" applyFill="1" applyBorder="1" applyAlignment="1" applyProtection="1">
      <alignment horizontal="center"/>
    </xf>
    <xf numFmtId="37" fontId="1" fillId="7" borderId="0" xfId="0" applyNumberFormat="1" applyFont="1" applyFill="1" applyBorder="1" applyAlignment="1" applyProtection="1">
      <alignment horizontal="center"/>
    </xf>
    <xf numFmtId="9" fontId="1" fillId="7" borderId="0" xfId="2" applyFont="1" applyFill="1" applyBorder="1" applyAlignment="1" applyProtection="1">
      <alignment horizontal="center"/>
    </xf>
    <xf numFmtId="9" fontId="1" fillId="7" borderId="18" xfId="2" applyFont="1" applyFill="1" applyBorder="1" applyAlignment="1" applyProtection="1">
      <alignment horizontal="center"/>
    </xf>
    <xf numFmtId="3" fontId="16" fillId="0" borderId="13" xfId="0" applyNumberFormat="1" applyFont="1" applyFill="1" applyBorder="1" applyAlignment="1" applyProtection="1">
      <alignment horizontal="center"/>
    </xf>
    <xf numFmtId="3" fontId="3" fillId="0" borderId="13" xfId="0" applyNumberFormat="1" applyFont="1" applyFill="1" applyBorder="1" applyAlignment="1" applyProtection="1">
      <alignment horizontal="right"/>
    </xf>
    <xf numFmtId="37" fontId="2" fillId="7" borderId="13" xfId="0" applyNumberFormat="1" applyFont="1" applyFill="1" applyBorder="1" applyAlignment="1" applyProtection="1">
      <alignment horizontal="center"/>
    </xf>
    <xf numFmtId="9" fontId="2" fillId="7" borderId="13" xfId="2" applyFont="1" applyFill="1" applyBorder="1" applyAlignment="1" applyProtection="1">
      <alignment horizontal="center"/>
    </xf>
    <xf numFmtId="3" fontId="1" fillId="0" borderId="0"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168" fontId="6" fillId="5" borderId="0" xfId="1" applyNumberFormat="1" applyFont="1" applyFill="1" applyBorder="1" applyAlignment="1" applyProtection="1">
      <alignment horizontal="center" vertical="center"/>
    </xf>
    <xf numFmtId="9" fontId="1" fillId="0" borderId="0" xfId="2" applyFont="1" applyFill="1" applyBorder="1" applyAlignment="1" applyProtection="1">
      <alignment vertical="center"/>
    </xf>
    <xf numFmtId="0" fontId="1" fillId="5" borderId="0" xfId="0" applyFont="1" applyFill="1" applyBorder="1" applyAlignment="1" applyProtection="1">
      <alignment horizontal="left" vertical="center" wrapText="1"/>
    </xf>
    <xf numFmtId="0" fontId="1" fillId="6" borderId="3" xfId="0" applyFont="1" applyFill="1" applyBorder="1" applyAlignment="1" applyProtection="1">
      <alignment vertical="center"/>
    </xf>
    <xf numFmtId="3" fontId="2" fillId="7" borderId="13" xfId="0" applyNumberFormat="1" applyFont="1" applyFill="1" applyBorder="1" applyAlignment="1" applyProtection="1">
      <alignment horizontal="center" vertical="center" wrapText="1"/>
    </xf>
    <xf numFmtId="3" fontId="2" fillId="7" borderId="16" xfId="0" applyNumberFormat="1" applyFont="1" applyFill="1" applyBorder="1" applyAlignment="1" applyProtection="1">
      <alignment horizontal="center" vertical="center" wrapText="1"/>
    </xf>
    <xf numFmtId="0" fontId="33" fillId="0" borderId="0" xfId="25" applyFont="1" applyFill="1" applyProtection="1"/>
    <xf numFmtId="3" fontId="1" fillId="0" borderId="0" xfId="1" applyNumberFormat="1" applyFont="1" applyAlignment="1" applyProtection="1">
      <alignment vertical="center"/>
    </xf>
    <xf numFmtId="168" fontId="1" fillId="0" borderId="0" xfId="0" applyNumberFormat="1" applyFont="1" applyAlignment="1" applyProtection="1">
      <alignment vertical="center"/>
    </xf>
    <xf numFmtId="0" fontId="5" fillId="7" borderId="14" xfId="0" applyFont="1" applyFill="1" applyBorder="1" applyAlignment="1" applyProtection="1"/>
    <xf numFmtId="0" fontId="5" fillId="7" borderId="14" xfId="0" applyFont="1" applyFill="1" applyBorder="1" applyAlignment="1" applyProtection="1">
      <alignment horizontal="left"/>
    </xf>
    <xf numFmtId="0" fontId="5" fillId="7" borderId="14" xfId="0" applyFont="1" applyFill="1" applyBorder="1" applyAlignment="1" applyProtection="1">
      <alignment vertical="top"/>
    </xf>
    <xf numFmtId="0" fontId="2" fillId="7" borderId="19" xfId="0" applyFont="1" applyFill="1" applyBorder="1" applyAlignment="1" applyProtection="1">
      <alignment horizontal="center" vertical="center" wrapText="1"/>
    </xf>
    <xf numFmtId="1" fontId="3" fillId="0" borderId="0" xfId="0" applyNumberFormat="1" applyFont="1" applyAlignment="1" applyProtection="1">
      <alignment horizontal="right"/>
    </xf>
    <xf numFmtId="0" fontId="35" fillId="0" borderId="0" xfId="0" applyFont="1" applyFill="1" applyProtection="1"/>
    <xf numFmtId="1" fontId="35" fillId="0" borderId="0" xfId="0" applyNumberFormat="1" applyFont="1" applyFill="1" applyBorder="1" applyAlignment="1" applyProtection="1">
      <alignment horizontal="left"/>
    </xf>
    <xf numFmtId="1" fontId="36" fillId="0" borderId="0" xfId="25" applyNumberFormat="1" applyFont="1" applyFill="1" applyBorder="1" applyAlignment="1" applyProtection="1">
      <alignment horizontal="left"/>
    </xf>
    <xf numFmtId="0" fontId="35" fillId="0" borderId="0" xfId="0" applyFont="1" applyFill="1" applyAlignment="1" applyProtection="1">
      <alignment horizontal="left"/>
    </xf>
    <xf numFmtId="0" fontId="35" fillId="0" borderId="0" xfId="0" applyFont="1" applyFill="1" applyBorder="1" applyProtection="1"/>
    <xf numFmtId="0" fontId="35" fillId="0" borderId="0" xfId="0" applyFont="1" applyProtection="1"/>
    <xf numFmtId="3" fontId="16" fillId="0" borderId="0" xfId="0" applyNumberFormat="1" applyFont="1" applyAlignment="1" applyProtection="1">
      <alignment vertical="center"/>
    </xf>
    <xf numFmtId="0" fontId="1" fillId="2" borderId="0" xfId="0" applyFont="1" applyFill="1" applyAlignment="1" applyProtection="1">
      <alignment horizontal="center" vertical="center"/>
    </xf>
    <xf numFmtId="166" fontId="17" fillId="0" borderId="0" xfId="2" applyNumberFormat="1" applyFont="1" applyFill="1" applyBorder="1" applyAlignment="1" applyProtection="1">
      <alignment horizontal="right" vertical="center"/>
      <protection locked="0"/>
    </xf>
    <xf numFmtId="0" fontId="17" fillId="0" borderId="0" xfId="0" applyFont="1" applyFill="1" applyAlignment="1" applyProtection="1">
      <alignment vertical="center"/>
    </xf>
    <xf numFmtId="168" fontId="17" fillId="0" borderId="0" xfId="1" applyNumberFormat="1" applyFont="1" applyFill="1" applyBorder="1" applyAlignment="1" applyProtection="1">
      <alignment vertical="center"/>
      <protection locked="0"/>
    </xf>
    <xf numFmtId="0" fontId="17" fillId="0" borderId="0" xfId="0" applyFont="1" applyAlignment="1" applyProtection="1">
      <alignment vertical="center"/>
    </xf>
    <xf numFmtId="0" fontId="34" fillId="2" borderId="0" xfId="0" applyFont="1" applyFill="1" applyAlignment="1" applyProtection="1">
      <alignment vertical="center"/>
    </xf>
    <xf numFmtId="3" fontId="17" fillId="0" borderId="0" xfId="0" applyNumberFormat="1" applyFont="1" applyFill="1" applyBorder="1" applyAlignment="1" applyProtection="1">
      <alignment vertical="center"/>
      <protection locked="0"/>
    </xf>
    <xf numFmtId="0" fontId="17" fillId="0" borderId="0" xfId="0" applyFont="1" applyFill="1" applyBorder="1" applyAlignment="1" applyProtection="1">
      <alignment vertical="center"/>
    </xf>
    <xf numFmtId="166" fontId="17" fillId="0" borderId="0" xfId="2" applyNumberFormat="1" applyFont="1" applyFill="1" applyBorder="1" applyAlignment="1" applyProtection="1">
      <alignment vertical="center"/>
      <protection locked="0"/>
    </xf>
    <xf numFmtId="0" fontId="38" fillId="0" borderId="0" xfId="0" applyFont="1" applyFill="1" applyAlignment="1" applyProtection="1">
      <alignment horizontal="left" vertical="center"/>
    </xf>
    <xf numFmtId="165" fontId="17" fillId="0" borderId="0" xfId="1" applyNumberFormat="1" applyFont="1" applyFill="1" applyBorder="1" applyAlignment="1" applyProtection="1">
      <alignment vertical="center"/>
      <protection locked="0"/>
    </xf>
    <xf numFmtId="0" fontId="39" fillId="0" borderId="0" xfId="0" applyFont="1" applyProtection="1"/>
    <xf numFmtId="0" fontId="1" fillId="3" borderId="0" xfId="0" applyFont="1" applyFill="1" applyAlignment="1" applyProtection="1">
      <alignment vertical="center" wrapText="1"/>
    </xf>
    <xf numFmtId="0" fontId="17" fillId="0" borderId="0" xfId="0" applyFont="1" applyAlignment="1" applyProtection="1">
      <alignment vertical="center" wrapText="1"/>
    </xf>
    <xf numFmtId="167" fontId="17" fillId="0" borderId="0" xfId="0" applyNumberFormat="1" applyFont="1" applyAlignment="1" applyProtection="1">
      <alignment vertical="center"/>
    </xf>
    <xf numFmtId="3" fontId="17" fillId="0" borderId="0" xfId="0" applyNumberFormat="1" applyFont="1" applyAlignment="1" applyProtection="1">
      <alignment vertical="center"/>
    </xf>
    <xf numFmtId="168" fontId="17" fillId="0" borderId="0" xfId="0" applyNumberFormat="1" applyFont="1" applyAlignment="1" applyProtection="1">
      <alignment vertical="center"/>
    </xf>
    <xf numFmtId="0" fontId="18" fillId="0" borderId="0" xfId="0" applyFont="1" applyFill="1" applyBorder="1" applyAlignment="1" applyProtection="1">
      <alignment horizontal="center" vertical="center"/>
    </xf>
    <xf numFmtId="0" fontId="17" fillId="0" borderId="0" xfId="0" applyFont="1" applyAlignment="1" applyProtection="1">
      <alignment horizontal="center" vertical="center"/>
      <protection locked="0"/>
    </xf>
    <xf numFmtId="0" fontId="30" fillId="0" borderId="0" xfId="0" applyFont="1" applyAlignment="1" applyProtection="1">
      <alignment vertical="center"/>
    </xf>
    <xf numFmtId="0" fontId="37" fillId="0" borderId="0" xfId="0" applyFont="1" applyAlignment="1" applyProtection="1">
      <alignment vertical="center"/>
    </xf>
    <xf numFmtId="0" fontId="39" fillId="0" borderId="0" xfId="0" applyFont="1" applyFill="1" applyProtection="1"/>
    <xf numFmtId="1" fontId="39" fillId="0" borderId="0" xfId="0" applyNumberFormat="1" applyFont="1" applyFill="1" applyBorder="1" applyAlignment="1" applyProtection="1">
      <alignment horizontal="left"/>
    </xf>
    <xf numFmtId="1" fontId="40" fillId="0" borderId="0" xfId="25" applyNumberFormat="1" applyFont="1" applyFill="1" applyBorder="1" applyAlignment="1" applyProtection="1">
      <alignment horizontal="left"/>
    </xf>
    <xf numFmtId="0" fontId="39" fillId="0" borderId="0" xfId="0" applyFont="1" applyFill="1" applyAlignment="1" applyProtection="1">
      <alignment horizontal="left"/>
    </xf>
    <xf numFmtId="0" fontId="39" fillId="0" borderId="0" xfId="0" applyFont="1" applyFill="1" applyBorder="1" applyProtection="1"/>
    <xf numFmtId="1" fontId="17" fillId="0" borderId="0" xfId="0" applyNumberFormat="1" applyFont="1" applyFill="1" applyBorder="1" applyAlignment="1" applyProtection="1">
      <alignment horizontal="left"/>
    </xf>
    <xf numFmtId="0" fontId="17" fillId="0" borderId="0" xfId="0" applyFont="1" applyFill="1" applyAlignment="1" applyProtection="1">
      <alignment horizontal="left"/>
    </xf>
    <xf numFmtId="1" fontId="41" fillId="0" borderId="0" xfId="25" applyNumberFormat="1" applyFont="1" applyFill="1" applyBorder="1" applyAlignment="1" applyProtection="1">
      <alignment horizontal="left"/>
    </xf>
    <xf numFmtId="3" fontId="17" fillId="0" borderId="0" xfId="0" applyNumberFormat="1" applyFont="1" applyAlignment="1">
      <alignment horizontal="center"/>
    </xf>
    <xf numFmtId="166" fontId="17" fillId="0" borderId="0" xfId="2" applyNumberFormat="1" applyFont="1" applyFill="1" applyBorder="1" applyAlignment="1" applyProtection="1">
      <alignment horizontal="center"/>
    </xf>
    <xf numFmtId="0" fontId="1" fillId="0" borderId="0" xfId="0" applyFont="1" applyFill="1" applyAlignment="1" applyProtection="1">
      <alignment horizontal="left" vertical="top" wrapText="1"/>
    </xf>
    <xf numFmtId="0" fontId="11" fillId="0" borderId="0" xfId="0" applyFont="1" applyAlignment="1" applyProtection="1">
      <alignment horizontal="center" vertical="center" wrapText="1"/>
    </xf>
    <xf numFmtId="0" fontId="21" fillId="0" borderId="0" xfId="0" applyFont="1" applyAlignment="1" applyProtection="1">
      <alignment horizontal="center" vertical="top" wrapText="1"/>
    </xf>
    <xf numFmtId="0" fontId="6" fillId="0" borderId="0" xfId="0"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vertical="center" wrapText="1"/>
    </xf>
    <xf numFmtId="0" fontId="12" fillId="0" borderId="0" xfId="25" applyFont="1" applyAlignment="1" applyProtection="1">
      <alignment horizontal="center" vertical="top" wrapText="1"/>
    </xf>
    <xf numFmtId="3" fontId="13" fillId="0" borderId="0" xfId="0" applyNumberFormat="1" applyFont="1" applyAlignment="1" applyProtection="1">
      <alignment horizontal="center" wrapText="1"/>
    </xf>
    <xf numFmtId="0" fontId="9" fillId="4" borderId="1" xfId="25" applyFill="1" applyBorder="1" applyAlignment="1" applyProtection="1">
      <alignment horizontal="right" vertical="top" wrapText="1"/>
    </xf>
    <xf numFmtId="0" fontId="9" fillId="4" borderId="9" xfId="25" applyFill="1" applyBorder="1" applyAlignment="1" applyProtection="1">
      <alignment horizontal="right" vertical="top" wrapText="1"/>
    </xf>
    <xf numFmtId="0" fontId="9" fillId="4" borderId="9" xfId="25" applyFill="1" applyBorder="1" applyAlignment="1" applyProtection="1">
      <alignment horizontal="left" vertical="top" wrapText="1"/>
    </xf>
    <xf numFmtId="0" fontId="9" fillId="4" borderId="2" xfId="25" applyFill="1" applyBorder="1" applyAlignment="1" applyProtection="1">
      <alignment horizontal="left" vertical="top" wrapText="1"/>
    </xf>
    <xf numFmtId="0" fontId="1" fillId="4" borderId="3" xfId="25" applyFont="1" applyFill="1" applyBorder="1" applyAlignment="1" applyProtection="1">
      <alignment horizontal="center" vertical="top" wrapText="1"/>
    </xf>
    <xf numFmtId="0" fontId="1" fillId="4" borderId="0" xfId="25" applyFont="1" applyFill="1" applyBorder="1" applyAlignment="1" applyProtection="1">
      <alignment horizontal="center" vertical="top" wrapText="1"/>
    </xf>
    <xf numFmtId="0" fontId="1" fillId="4" borderId="4" xfId="25" applyFont="1" applyFill="1" applyBorder="1" applyAlignment="1" applyProtection="1">
      <alignment horizontal="center" vertical="top" wrapText="1"/>
    </xf>
    <xf numFmtId="0" fontId="1" fillId="0" borderId="0" xfId="0" applyFont="1" applyAlignment="1" applyProtection="1">
      <alignment horizontal="left" vertical="top" wrapText="1"/>
    </xf>
    <xf numFmtId="0" fontId="9" fillId="4" borderId="3" xfId="25" applyFill="1" applyBorder="1" applyAlignment="1" applyProtection="1">
      <alignment horizontal="center" vertical="top" wrapText="1"/>
    </xf>
    <xf numFmtId="0" fontId="9" fillId="4" borderId="0" xfId="25" applyFill="1" applyBorder="1" applyAlignment="1" applyProtection="1">
      <alignment horizontal="center" vertical="top" wrapText="1"/>
    </xf>
    <xf numFmtId="0" fontId="9" fillId="4" borderId="4" xfId="25" applyFill="1" applyBorder="1" applyAlignment="1" applyProtection="1">
      <alignment horizontal="center" vertical="top" wrapText="1"/>
    </xf>
    <xf numFmtId="0" fontId="9" fillId="4" borderId="6" xfId="25" applyFill="1" applyBorder="1" applyAlignment="1" applyProtection="1">
      <alignment horizontal="left" vertical="top" wrapText="1"/>
    </xf>
    <xf numFmtId="0" fontId="9" fillId="4" borderId="7" xfId="25" applyFill="1" applyBorder="1" applyAlignment="1" applyProtection="1">
      <alignment horizontal="left" vertical="top" wrapText="1"/>
    </xf>
    <xf numFmtId="0" fontId="1" fillId="4" borderId="5" xfId="25" applyFont="1" applyFill="1" applyBorder="1" applyAlignment="1" applyProtection="1">
      <alignment horizontal="right" vertical="top" wrapText="1"/>
    </xf>
    <xf numFmtId="0" fontId="1" fillId="4" borderId="6" xfId="25" applyFont="1" applyFill="1" applyBorder="1" applyAlignment="1" applyProtection="1">
      <alignment horizontal="right" vertical="top" wrapText="1"/>
    </xf>
    <xf numFmtId="1" fontId="26" fillId="0" borderId="0" xfId="25" applyNumberFormat="1" applyFont="1" applyFill="1" applyBorder="1" applyAlignment="1" applyProtection="1">
      <alignment horizontal="center"/>
    </xf>
    <xf numFmtId="0" fontId="6" fillId="7" borderId="8" xfId="0" applyFont="1" applyFill="1" applyBorder="1" applyAlignment="1" applyProtection="1">
      <alignment horizontal="left" vertical="center" wrapText="1"/>
    </xf>
    <xf numFmtId="1" fontId="1" fillId="2" borderId="11" xfId="0" applyNumberFormat="1" applyFont="1" applyFill="1" applyBorder="1" applyAlignment="1" applyProtection="1">
      <alignment horizontal="center" vertical="center"/>
    </xf>
    <xf numFmtId="1" fontId="1" fillId="2" borderId="12" xfId="0" applyNumberFormat="1" applyFont="1" applyFill="1" applyBorder="1" applyAlignment="1" applyProtection="1">
      <alignment horizontal="center" vertical="center"/>
    </xf>
    <xf numFmtId="0" fontId="5" fillId="7" borderId="14" xfId="0" applyFont="1" applyFill="1" applyBorder="1" applyAlignment="1" applyProtection="1">
      <alignment horizontal="left" vertical="top" wrapText="1"/>
    </xf>
    <xf numFmtId="0" fontId="5" fillId="7" borderId="8" xfId="0" applyFont="1" applyFill="1" applyBorder="1" applyAlignment="1" applyProtection="1">
      <alignment horizontal="left" vertical="top" wrapText="1"/>
    </xf>
    <xf numFmtId="0" fontId="5" fillId="7" borderId="19" xfId="0" applyFont="1" applyFill="1" applyBorder="1" applyAlignment="1" applyProtection="1">
      <alignment horizontal="left" vertical="top" wrapText="1"/>
    </xf>
    <xf numFmtId="0" fontId="5" fillId="7" borderId="13" xfId="0" applyFont="1" applyFill="1" applyBorder="1" applyAlignment="1" applyProtection="1">
      <alignment horizontal="left" vertical="top" wrapText="1"/>
    </xf>
    <xf numFmtId="0" fontId="6" fillId="7" borderId="8" xfId="0" applyFont="1" applyFill="1" applyBorder="1" applyAlignment="1" applyProtection="1">
      <alignment horizontal="left" wrapText="1"/>
    </xf>
    <xf numFmtId="3" fontId="2" fillId="7" borderId="8" xfId="0" applyNumberFormat="1" applyFont="1" applyFill="1" applyBorder="1" applyAlignment="1" applyProtection="1">
      <alignment horizontal="center" vertical="center" wrapText="1"/>
    </xf>
    <xf numFmtId="3" fontId="2" fillId="7" borderId="15" xfId="0" applyNumberFormat="1" applyFont="1" applyFill="1" applyBorder="1" applyAlignment="1" applyProtection="1">
      <alignment horizontal="center" vertical="center" wrapText="1"/>
    </xf>
    <xf numFmtId="3" fontId="2" fillId="7" borderId="13" xfId="0" applyNumberFormat="1" applyFont="1" applyFill="1" applyBorder="1" applyAlignment="1" applyProtection="1">
      <alignment horizontal="center" vertical="center" wrapText="1"/>
    </xf>
    <xf numFmtId="3" fontId="2" fillId="7" borderId="16" xfId="0" applyNumberFormat="1"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34" fillId="0" borderId="0" xfId="0" applyFont="1" applyAlignment="1" applyProtection="1">
      <alignment horizontal="center" vertical="center" wrapText="1"/>
    </xf>
    <xf numFmtId="0" fontId="2" fillId="7" borderId="20" xfId="0" applyFont="1" applyFill="1" applyBorder="1" applyAlignment="1" applyProtection="1">
      <alignment horizontal="right" vertical="center" wrapText="1"/>
    </xf>
    <xf numFmtId="0" fontId="2" fillId="7" borderId="0" xfId="0" applyFont="1" applyFill="1" applyBorder="1" applyAlignment="1" applyProtection="1">
      <alignment horizontal="right" vertical="center" wrapText="1"/>
    </xf>
    <xf numFmtId="0" fontId="2" fillId="7" borderId="14" xfId="0" applyFont="1" applyFill="1" applyBorder="1" applyAlignment="1" applyProtection="1">
      <alignment horizontal="right" vertical="center" wrapText="1"/>
    </xf>
    <xf numFmtId="0" fontId="2" fillId="7" borderId="8" xfId="0" applyFont="1" applyFill="1" applyBorder="1" applyAlignment="1" applyProtection="1">
      <alignment horizontal="right" vertical="center" wrapText="1"/>
    </xf>
    <xf numFmtId="3" fontId="27" fillId="7" borderId="8" xfId="0" applyNumberFormat="1" applyFont="1" applyFill="1" applyBorder="1" applyAlignment="1" applyProtection="1">
      <alignment horizontal="left" vertical="top"/>
    </xf>
    <xf numFmtId="165" fontId="20" fillId="0" borderId="0" xfId="0" applyNumberFormat="1" applyFont="1" applyFill="1" applyAlignment="1" applyProtection="1">
      <alignment horizontal="center" vertical="center"/>
    </xf>
    <xf numFmtId="0" fontId="2" fillId="5" borderId="0"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1" fillId="5" borderId="0" xfId="0" applyFont="1" applyFill="1" applyBorder="1" applyAlignment="1" applyProtection="1">
      <alignment horizontal="left" vertical="center" wrapText="1" indent="1"/>
    </xf>
    <xf numFmtId="0" fontId="1" fillId="5" borderId="4" xfId="0" applyFont="1" applyFill="1" applyBorder="1" applyAlignment="1" applyProtection="1">
      <alignment horizontal="left" vertical="center" wrapText="1" indent="1"/>
    </xf>
    <xf numFmtId="0" fontId="2" fillId="4" borderId="1"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0" borderId="0" xfId="0" applyFont="1" applyAlignment="1" applyProtection="1">
      <alignment horizontal="left" vertical="center" indent="1"/>
    </xf>
    <xf numFmtId="0" fontId="5" fillId="3" borderId="0" xfId="0" applyFont="1" applyFill="1" applyAlignment="1" applyProtection="1">
      <alignment horizontal="left" vertical="center" wrapText="1"/>
    </xf>
    <xf numFmtId="166" fontId="1" fillId="2" borderId="0" xfId="2" applyNumberFormat="1" applyFont="1" applyFill="1" applyBorder="1" applyAlignment="1" applyProtection="1">
      <alignment horizontal="right" vertical="center"/>
      <protection locked="0"/>
    </xf>
    <xf numFmtId="0" fontId="5" fillId="5" borderId="3"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168" fontId="6" fillId="5" borderId="0" xfId="1" applyNumberFormat="1" applyFont="1" applyFill="1" applyBorder="1" applyAlignment="1" applyProtection="1">
      <alignment horizontal="center" vertical="center"/>
    </xf>
    <xf numFmtId="168" fontId="6" fillId="5" borderId="4" xfId="1" applyNumberFormat="1"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0" fontId="1" fillId="3" borderId="0" xfId="0" applyFont="1" applyFill="1" applyAlignment="1" applyProtection="1">
      <alignment horizontal="left" vertical="center" wrapText="1"/>
    </xf>
    <xf numFmtId="6" fontId="1" fillId="2" borderId="23" xfId="0" applyNumberFormat="1" applyFont="1" applyFill="1" applyBorder="1" applyAlignment="1" applyProtection="1">
      <alignment horizontal="right"/>
      <protection locked="0"/>
    </xf>
    <xf numFmtId="3" fontId="1" fillId="0" borderId="24" xfId="0" applyNumberFormat="1" applyFont="1" applyBorder="1" applyAlignment="1" applyProtection="1">
      <alignment horizontal="center"/>
    </xf>
    <xf numFmtId="3" fontId="1" fillId="2" borderId="24" xfId="0" applyNumberFormat="1" applyFont="1" applyFill="1" applyBorder="1" applyAlignment="1" applyProtection="1">
      <alignment horizontal="center"/>
      <protection locked="0"/>
    </xf>
    <xf numFmtId="3" fontId="1" fillId="7" borderId="25" xfId="0" applyNumberFormat="1" applyFont="1" applyFill="1" applyBorder="1" applyAlignment="1" applyProtection="1">
      <alignment horizontal="center"/>
    </xf>
    <xf numFmtId="6" fontId="1" fillId="2" borderId="26" xfId="0" applyNumberFormat="1" applyFont="1" applyFill="1" applyBorder="1" applyAlignment="1" applyProtection="1">
      <alignment horizontal="right"/>
      <protection locked="0"/>
    </xf>
    <xf numFmtId="3" fontId="1" fillId="0" borderId="27" xfId="0" applyNumberFormat="1" applyFont="1" applyBorder="1" applyAlignment="1" applyProtection="1">
      <alignment horizontal="center"/>
    </xf>
    <xf numFmtId="3" fontId="1" fillId="2" borderId="27" xfId="0" applyNumberFormat="1" applyFont="1" applyFill="1" applyBorder="1" applyAlignment="1" applyProtection="1">
      <alignment horizontal="center"/>
      <protection locked="0"/>
    </xf>
    <xf numFmtId="3" fontId="1" fillId="7" borderId="28" xfId="0" applyNumberFormat="1" applyFont="1" applyFill="1" applyBorder="1" applyAlignment="1" applyProtection="1">
      <alignment horizontal="center"/>
    </xf>
    <xf numFmtId="168" fontId="1" fillId="0" borderId="29" xfId="0" applyNumberFormat="1" applyFont="1" applyBorder="1" applyAlignment="1" applyProtection="1">
      <alignment horizontal="right"/>
    </xf>
    <xf numFmtId="3" fontId="1" fillId="0" borderId="30" xfId="0" applyNumberFormat="1" applyFont="1" applyBorder="1" applyAlignment="1" applyProtection="1">
      <alignment horizontal="center"/>
    </xf>
    <xf numFmtId="3" fontId="1" fillId="2" borderId="30" xfId="0" applyNumberFormat="1" applyFont="1" applyFill="1" applyBorder="1" applyAlignment="1" applyProtection="1">
      <alignment horizontal="center"/>
      <protection locked="0"/>
    </xf>
    <xf numFmtId="3" fontId="1" fillId="7" borderId="31" xfId="0" applyNumberFormat="1" applyFont="1" applyFill="1" applyBorder="1" applyAlignment="1" applyProtection="1">
      <alignment horizontal="center"/>
    </xf>
    <xf numFmtId="6" fontId="1" fillId="0" borderId="23" xfId="0" applyNumberFormat="1" applyFont="1" applyFill="1" applyBorder="1" applyAlignment="1" applyProtection="1">
      <alignment horizontal="right"/>
    </xf>
    <xf numFmtId="3" fontId="1" fillId="7" borderId="24" xfId="0" applyNumberFormat="1" applyFont="1" applyFill="1" applyBorder="1" applyAlignment="1">
      <alignment horizontal="center"/>
    </xf>
    <xf numFmtId="9" fontId="1" fillId="7" borderId="25" xfId="2" applyFont="1" applyFill="1" applyBorder="1" applyAlignment="1" applyProtection="1">
      <alignment horizontal="center"/>
    </xf>
    <xf numFmtId="0" fontId="1" fillId="7" borderId="23" xfId="0" applyFont="1" applyFill="1" applyBorder="1" applyAlignment="1" applyProtection="1">
      <alignment horizontal="center"/>
    </xf>
    <xf numFmtId="6" fontId="1" fillId="0" borderId="26" xfId="0" applyNumberFormat="1" applyFont="1" applyFill="1" applyBorder="1" applyAlignment="1" applyProtection="1">
      <alignment horizontal="right"/>
    </xf>
    <xf numFmtId="3" fontId="1" fillId="7" borderId="27" xfId="0" applyNumberFormat="1" applyFont="1" applyFill="1" applyBorder="1" applyAlignment="1">
      <alignment horizontal="center"/>
    </xf>
    <xf numFmtId="166" fontId="1" fillId="7" borderId="28" xfId="2" applyNumberFormat="1" applyFont="1" applyFill="1" applyBorder="1" applyAlignment="1" applyProtection="1">
      <alignment horizontal="center"/>
    </xf>
    <xf numFmtId="0" fontId="1" fillId="7" borderId="26" xfId="0" applyFont="1" applyFill="1" applyBorder="1" applyAlignment="1" applyProtection="1">
      <alignment horizontal="center"/>
    </xf>
    <xf numFmtId="6" fontId="1" fillId="0" borderId="29" xfId="0" applyNumberFormat="1" applyFont="1" applyFill="1" applyBorder="1" applyAlignment="1" applyProtection="1">
      <alignment horizontal="right"/>
    </xf>
    <xf numFmtId="3" fontId="1" fillId="7" borderId="30" xfId="0" applyNumberFormat="1" applyFont="1" applyFill="1" applyBorder="1" applyAlignment="1">
      <alignment horizontal="center"/>
    </xf>
    <xf numFmtId="166" fontId="1" fillId="7" borderId="31" xfId="2" applyNumberFormat="1" applyFont="1" applyFill="1" applyBorder="1" applyAlignment="1" applyProtection="1">
      <alignment horizontal="center"/>
    </xf>
    <xf numFmtId="0" fontId="1" fillId="7" borderId="29" xfId="0" applyFont="1" applyFill="1" applyBorder="1" applyAlignment="1" applyProtection="1">
      <alignment horizontal="center"/>
    </xf>
    <xf numFmtId="0" fontId="5" fillId="0" borderId="23" xfId="0" applyFont="1" applyFill="1" applyBorder="1" applyAlignment="1" applyProtection="1">
      <alignment horizontal="left" wrapText="1"/>
    </xf>
    <xf numFmtId="0" fontId="5" fillId="0" borderId="24" xfId="0" applyFont="1" applyFill="1" applyBorder="1" applyAlignment="1" applyProtection="1">
      <alignment horizontal="right" wrapText="1"/>
    </xf>
    <xf numFmtId="0" fontId="2" fillId="0" borderId="24" xfId="0" applyFont="1" applyFill="1" applyBorder="1" applyAlignment="1" applyProtection="1">
      <alignment horizontal="center" vertical="center" wrapText="1"/>
    </xf>
    <xf numFmtId="3" fontId="2" fillId="0" borderId="24" xfId="0" applyNumberFormat="1" applyFont="1" applyFill="1" applyBorder="1" applyAlignment="1" applyProtection="1">
      <alignment horizontal="center" vertical="center" wrapText="1"/>
    </xf>
    <xf numFmtId="3" fontId="2" fillId="0" borderId="25" xfId="0" applyNumberFormat="1" applyFont="1" applyFill="1" applyBorder="1" applyAlignment="1" applyProtection="1">
      <alignment horizontal="center" vertical="center" wrapText="1"/>
    </xf>
    <xf numFmtId="0" fontId="1" fillId="0" borderId="26"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166" fontId="1" fillId="2" borderId="27" xfId="2" applyNumberFormat="1" applyFont="1" applyFill="1" applyBorder="1" applyAlignment="1" applyProtection="1">
      <alignment horizontal="center" vertical="center"/>
      <protection locked="0"/>
    </xf>
    <xf numFmtId="166" fontId="1" fillId="7" borderId="27" xfId="2" applyNumberFormat="1" applyFont="1" applyFill="1" applyBorder="1" applyAlignment="1" applyProtection="1">
      <alignment horizontal="center" vertical="center"/>
    </xf>
    <xf numFmtId="166" fontId="1" fillId="7" borderId="28" xfId="2" applyNumberFormat="1" applyFont="1" applyFill="1" applyBorder="1" applyAlignment="1" applyProtection="1">
      <alignment horizontal="center" vertical="center"/>
    </xf>
    <xf numFmtId="0" fontId="5" fillId="0" borderId="26" xfId="0" applyFont="1" applyFill="1" applyBorder="1" applyAlignment="1" applyProtection="1">
      <alignment horizontal="left" wrapText="1"/>
    </xf>
    <xf numFmtId="0" fontId="1" fillId="0" borderId="27" xfId="0" applyFont="1" applyFill="1" applyBorder="1" applyAlignment="1" applyProtection="1">
      <alignment horizontal="right" vertical="center" wrapText="1"/>
    </xf>
    <xf numFmtId="9" fontId="1" fillId="0" borderId="27" xfId="2" applyFont="1" applyFill="1" applyBorder="1" applyAlignment="1" applyProtection="1">
      <alignment horizontal="center" vertical="center"/>
    </xf>
    <xf numFmtId="9" fontId="1" fillId="0" borderId="28" xfId="2" applyFont="1" applyFill="1" applyBorder="1" applyAlignment="1" applyProtection="1">
      <alignment horizontal="center" vertical="center"/>
    </xf>
    <xf numFmtId="0" fontId="2" fillId="0" borderId="26"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166" fontId="1" fillId="0" borderId="27" xfId="2" applyNumberFormat="1" applyFont="1" applyFill="1" applyBorder="1" applyAlignment="1" applyProtection="1">
      <alignment horizontal="center" vertical="center"/>
    </xf>
    <xf numFmtId="166" fontId="1" fillId="0" borderId="28" xfId="2" applyNumberFormat="1" applyFont="1" applyFill="1" applyBorder="1" applyAlignment="1" applyProtection="1">
      <alignment horizontal="center" vertical="center"/>
    </xf>
    <xf numFmtId="0" fontId="1" fillId="0" borderId="29"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166" fontId="1" fillId="2" borderId="30" xfId="2" applyNumberFormat="1" applyFont="1" applyFill="1" applyBorder="1" applyAlignment="1" applyProtection="1">
      <alignment horizontal="center" vertical="center"/>
      <protection locked="0"/>
    </xf>
    <xf numFmtId="166" fontId="1" fillId="7" borderId="30" xfId="2" applyNumberFormat="1" applyFont="1" applyFill="1" applyBorder="1" applyAlignment="1" applyProtection="1">
      <alignment horizontal="center" vertical="center"/>
    </xf>
    <xf numFmtId="166" fontId="1" fillId="7" borderId="31" xfId="2" applyNumberFormat="1" applyFont="1" applyFill="1" applyBorder="1" applyAlignment="1" applyProtection="1">
      <alignment horizontal="center" vertical="center"/>
    </xf>
    <xf numFmtId="0" fontId="5" fillId="0" borderId="23" xfId="0" applyFont="1" applyBorder="1" applyAlignment="1" applyProtection="1">
      <alignment horizontal="left"/>
    </xf>
    <xf numFmtId="0" fontId="1" fillId="0" borderId="24" xfId="0" applyFont="1" applyFill="1" applyBorder="1" applyAlignment="1" applyProtection="1">
      <alignment horizontal="right"/>
    </xf>
    <xf numFmtId="9" fontId="2" fillId="0" borderId="24" xfId="2" applyFont="1" applyFill="1" applyBorder="1" applyAlignment="1" applyProtection="1">
      <alignment horizontal="center"/>
    </xf>
    <xf numFmtId="9" fontId="1" fillId="0" borderId="24" xfId="2" applyFont="1" applyFill="1" applyBorder="1" applyAlignment="1" applyProtection="1">
      <alignment horizontal="center"/>
    </xf>
    <xf numFmtId="9" fontId="1" fillId="0" borderId="24" xfId="2" applyFont="1" applyFill="1" applyBorder="1" applyAlignment="1" applyProtection="1">
      <alignment horizontal="center" vertical="center"/>
    </xf>
    <xf numFmtId="9" fontId="1" fillId="0" borderId="25" xfId="2" applyFont="1" applyFill="1" applyBorder="1" applyAlignment="1" applyProtection="1">
      <alignment horizontal="center" vertical="center"/>
    </xf>
    <xf numFmtId="0" fontId="5" fillId="0" borderId="26" xfId="0" applyFont="1" applyBorder="1" applyAlignment="1" applyProtection="1">
      <alignment horizontal="left"/>
    </xf>
    <xf numFmtId="0" fontId="1" fillId="0" borderId="27" xfId="0" applyFont="1" applyBorder="1" applyAlignment="1" applyProtection="1">
      <alignment horizontal="right"/>
    </xf>
    <xf numFmtId="166" fontId="1" fillId="2" borderId="27" xfId="2" applyNumberFormat="1" applyFont="1" applyFill="1" applyBorder="1" applyAlignment="1" applyProtection="1">
      <alignment horizontal="center"/>
      <protection locked="0"/>
    </xf>
    <xf numFmtId="0" fontId="1" fillId="0" borderId="26" xfId="0" applyFont="1" applyBorder="1" applyAlignment="1" applyProtection="1">
      <alignment horizontal="center"/>
    </xf>
    <xf numFmtId="0" fontId="5" fillId="0" borderId="26" xfId="0" applyFont="1" applyBorder="1" applyAlignment="1" applyProtection="1"/>
    <xf numFmtId="0" fontId="1" fillId="0" borderId="27" xfId="0" applyFont="1" applyFill="1" applyBorder="1" applyAlignment="1" applyProtection="1">
      <alignment horizontal="right"/>
    </xf>
    <xf numFmtId="166" fontId="1" fillId="0" borderId="27" xfId="2" applyNumberFormat="1" applyFont="1" applyFill="1" applyBorder="1" applyAlignment="1" applyProtection="1">
      <alignment horizontal="center"/>
    </xf>
    <xf numFmtId="0" fontId="1" fillId="0" borderId="27" xfId="0" applyFont="1" applyBorder="1" applyAlignment="1" applyProtection="1">
      <alignment horizontal="right" vertical="center"/>
    </xf>
    <xf numFmtId="0" fontId="21" fillId="0" borderId="26" xfId="0" applyFont="1" applyBorder="1" applyAlignment="1" applyProtection="1">
      <alignment vertical="center" wrapText="1"/>
    </xf>
    <xf numFmtId="0" fontId="21" fillId="0" borderId="29" xfId="0" applyFont="1" applyBorder="1" applyAlignment="1" applyProtection="1">
      <alignment vertical="center" wrapText="1"/>
    </xf>
    <xf numFmtId="0" fontId="1" fillId="0" borderId="30" xfId="0" applyFont="1" applyBorder="1" applyAlignment="1" applyProtection="1">
      <alignment horizontal="right" vertical="center"/>
    </xf>
    <xf numFmtId="166" fontId="1" fillId="2" borderId="30" xfId="2" applyNumberFormat="1" applyFont="1" applyFill="1" applyBorder="1" applyAlignment="1" applyProtection="1">
      <alignment horizontal="center"/>
      <protection locked="0"/>
    </xf>
    <xf numFmtId="1" fontId="1" fillId="2" borderId="32" xfId="0" applyNumberFormat="1" applyFont="1" applyFill="1" applyBorder="1" applyAlignment="1" applyProtection="1">
      <alignment horizontal="left"/>
      <protection locked="0"/>
    </xf>
    <xf numFmtId="14" fontId="1" fillId="2" borderId="27" xfId="0" applyNumberFormat="1" applyFont="1" applyFill="1" applyBorder="1" applyAlignment="1" applyProtection="1">
      <alignment horizontal="left"/>
      <protection locked="0"/>
    </xf>
    <xf numFmtId="14" fontId="1" fillId="2" borderId="33" xfId="0" applyNumberFormat="1" applyFont="1" applyFill="1" applyBorder="1" applyAlignment="1" applyProtection="1">
      <alignment horizontal="left"/>
      <protection locked="0"/>
    </xf>
  </cellXfs>
  <cellStyles count="27">
    <cellStyle name="Comma" xfId="26"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cellStyle name="Normal" xfId="0" builtinId="0"/>
    <cellStyle name="Percent" xfId="2" builtinId="5"/>
  </cellStyles>
  <dxfs count="17">
    <dxf>
      <font>
        <color theme="0"/>
      </font>
    </dxf>
    <dxf>
      <font>
        <color auto="1"/>
      </font>
    </dxf>
    <dxf>
      <font>
        <color theme="1"/>
      </font>
    </dxf>
    <dxf>
      <font>
        <color theme="1"/>
      </font>
      <fill>
        <patternFill>
          <bgColor theme="4" tint="0.79998168889431442"/>
        </patternFill>
      </fill>
    </dxf>
    <dxf>
      <font>
        <color theme="1"/>
      </font>
    </dxf>
    <dxf>
      <font>
        <color theme="1"/>
      </font>
      <fill>
        <patternFill>
          <bgColor theme="4" tint="0.79998168889431442"/>
        </patternFill>
      </fill>
    </dxf>
    <dxf>
      <font>
        <color theme="1"/>
      </font>
    </dxf>
    <dxf>
      <font>
        <color theme="1"/>
      </font>
      <fill>
        <patternFill>
          <bgColor theme="4" tint="0.79998168889431442"/>
        </patternFill>
      </fill>
    </dxf>
    <dxf>
      <font>
        <color theme="1"/>
      </font>
    </dxf>
    <dxf>
      <font>
        <color theme="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fgColor theme="5" tint="0.59996337778862885"/>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'1-Community Details'!$Q$198</c:f>
          <c:strCache>
            <c:ptCount val="1"/>
            <c:pt idx="0">
              <c:v>Estimated Annual Income Distribution of Residential Households in the Utility Service Area</c:v>
            </c:pt>
          </c:strCache>
        </c:strRef>
      </c:tx>
      <c:layout>
        <c:manualLayout>
          <c:xMode val="edge"/>
          <c:yMode val="edge"/>
          <c:x val="0.15528129073179453"/>
          <c:y val="2.1929844445276916E-2"/>
        </c:manualLayout>
      </c:layout>
      <c:overlay val="0"/>
      <c:txPr>
        <a:bodyPr/>
        <a:lstStyle/>
        <a:p>
          <a:pPr>
            <a:defRPr sz="1400"/>
          </a:pPr>
          <a:endParaRPr lang="en-US"/>
        </a:p>
      </c:txPr>
    </c:title>
    <c:autoTitleDeleted val="0"/>
    <c:plotArea>
      <c:layout>
        <c:manualLayout>
          <c:layoutTarget val="inner"/>
          <c:xMode val="edge"/>
          <c:yMode val="edge"/>
          <c:x val="0.27144771704021198"/>
          <c:y val="0.15474458420629311"/>
          <c:w val="0.66402934150761739"/>
          <c:h val="0.69667469006475091"/>
        </c:manualLayout>
      </c:layout>
      <c:barChart>
        <c:barDir val="bar"/>
        <c:grouping val="clustered"/>
        <c:varyColors val="0"/>
        <c:ser>
          <c:idx val="0"/>
          <c:order val="0"/>
          <c:spPr>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'1-Community Details'!$D$226:$D$235</c:f>
            </c:multiLvlStrRef>
          </c:cat>
          <c:val>
            <c:numRef>
              <c:f>'1-Community Details'!$G$226:$G$235</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64-42A8-98DF-B031B36D9782}"/>
            </c:ext>
          </c:extLst>
        </c:ser>
        <c:dLbls>
          <c:showLegendKey val="0"/>
          <c:showVal val="0"/>
          <c:showCatName val="0"/>
          <c:showSerName val="0"/>
          <c:showPercent val="0"/>
          <c:showBubbleSize val="0"/>
        </c:dLbls>
        <c:gapWidth val="150"/>
        <c:axId val="40048512"/>
        <c:axId val="40050688"/>
      </c:barChart>
      <c:catAx>
        <c:axId val="40048512"/>
        <c:scaling>
          <c:orientation val="maxMin"/>
        </c:scaling>
        <c:delete val="0"/>
        <c:axPos val="l"/>
        <c:minorGridlines>
          <c:spPr>
            <a:ln>
              <a:noFill/>
            </a:ln>
          </c:spPr>
        </c:minorGridlines>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40050688"/>
        <c:crosses val="autoZero"/>
        <c:auto val="1"/>
        <c:lblAlgn val="ctr"/>
        <c:lblOffset val="100"/>
        <c:tickMarkSkip val="1"/>
        <c:noMultiLvlLbl val="1"/>
      </c:catAx>
      <c:valAx>
        <c:axId val="40050688"/>
        <c:scaling>
          <c:orientation val="minMax"/>
          <c:min val="0"/>
        </c:scaling>
        <c:delete val="1"/>
        <c:axPos val="t"/>
        <c:majorGridlines>
          <c:spPr>
            <a:ln w="3175">
              <a:noFill/>
              <a:prstDash val="sysDash"/>
            </a:ln>
          </c:spPr>
        </c:majorGridlines>
        <c:numFmt formatCode="0%" sourceLinked="0"/>
        <c:majorTickMark val="out"/>
        <c:minorTickMark val="none"/>
        <c:tickLblPos val="low"/>
        <c:crossAx val="40048512"/>
        <c:crosses val="autoZero"/>
        <c:crossBetween val="between"/>
      </c:valAx>
      <c:spPr>
        <a:solidFill>
          <a:schemeClr val="bg2"/>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'1-Community Details'!$Q$202</c:f>
          <c:strCache>
            <c:ptCount val="1"/>
            <c:pt idx="0">
              <c:v>Estimated Cumulative Income Distribution of Residential Households in the Utility Service Area</c:v>
            </c:pt>
          </c:strCache>
        </c:strRef>
      </c:tx>
      <c:layout>
        <c:manualLayout>
          <c:xMode val="edge"/>
          <c:yMode val="edge"/>
          <c:x val="0.15528129073179453"/>
          <c:y val="2.1929844445276916E-2"/>
        </c:manualLayout>
      </c:layout>
      <c:overlay val="0"/>
      <c:txPr>
        <a:bodyPr/>
        <a:lstStyle/>
        <a:p>
          <a:pPr>
            <a:defRPr sz="1400"/>
          </a:pPr>
          <a:endParaRPr lang="en-US"/>
        </a:p>
      </c:txPr>
    </c:title>
    <c:autoTitleDeleted val="0"/>
    <c:plotArea>
      <c:layout>
        <c:manualLayout>
          <c:layoutTarget val="inner"/>
          <c:xMode val="edge"/>
          <c:yMode val="edge"/>
          <c:x val="0.15379480130735146"/>
          <c:y val="0.17492599023479116"/>
          <c:w val="0.78168225730292595"/>
          <c:h val="0.5265737936604078"/>
        </c:manualLayout>
      </c:layout>
      <c:scatterChart>
        <c:scatterStyle val="lineMarker"/>
        <c:varyColors val="0"/>
        <c:ser>
          <c:idx val="0"/>
          <c:order val="0"/>
          <c:tx>
            <c:strRef>
              <c:f>'1-Community Details'!$Q$200</c:f>
              <c:strCache>
                <c:ptCount val="1"/>
                <c:pt idx="0">
                  <c:v>Approximate cumulative percentage of Utility Name's residential households, estimated based on income distributions of communities in the U.S. Census Bureau's 2019 American Community Survey.</c:v>
                </c:pt>
              </c:strCache>
            </c:strRef>
          </c:tx>
          <c:spPr>
            <a:ln w="28575">
              <a:noFill/>
            </a:ln>
          </c:spPr>
          <c:marker>
            <c:symbol val="circle"/>
            <c:size val="6"/>
            <c:spPr>
              <a:solidFill>
                <a:schemeClr val="tx1"/>
              </a:solidFill>
              <a:ln>
                <a:solidFill>
                  <a:srgbClr val="000000"/>
                </a:solidFill>
              </a:ln>
            </c:spPr>
          </c:marker>
          <c:xVal>
            <c:numRef>
              <c:f>'1-Community Details'!$C$198:$C$214</c:f>
              <c:numCache>
                <c:formatCode>"$"#,##0</c:formatCode>
                <c:ptCount val="17"/>
                <c:pt idx="0" formatCode="General">
                  <c:v>0</c:v>
                </c:pt>
                <c:pt idx="1">
                  <c:v>500000</c:v>
                </c:pt>
                <c:pt idx="2">
                  <c:v>500000</c:v>
                </c:pt>
                <c:pt idx="3">
                  <c:v>500000</c:v>
                </c:pt>
                <c:pt idx="4">
                  <c:v>500000</c:v>
                </c:pt>
                <c:pt idx="5">
                  <c:v>500000</c:v>
                </c:pt>
                <c:pt idx="6">
                  <c:v>500000</c:v>
                </c:pt>
                <c:pt idx="7">
                  <c:v>500000</c:v>
                </c:pt>
                <c:pt idx="8">
                  <c:v>500000</c:v>
                </c:pt>
                <c:pt idx="9">
                  <c:v>500000</c:v>
                </c:pt>
                <c:pt idx="10">
                  <c:v>500000</c:v>
                </c:pt>
                <c:pt idx="11">
                  <c:v>500000</c:v>
                </c:pt>
                <c:pt idx="12">
                  <c:v>500000</c:v>
                </c:pt>
                <c:pt idx="13">
                  <c:v>500000</c:v>
                </c:pt>
                <c:pt idx="14">
                  <c:v>500000</c:v>
                </c:pt>
                <c:pt idx="15">
                  <c:v>500000</c:v>
                </c:pt>
                <c:pt idx="16">
                  <c:v>500000</c:v>
                </c:pt>
              </c:numCache>
            </c:numRef>
          </c:xVal>
          <c:yVal>
            <c:numRef>
              <c:f>'1-Community Details'!$E$198:$E$214</c:f>
              <c:numCache>
                <c:formatCode>0%</c:formatCode>
                <c:ptCount val="17"/>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0-3A79-49E3-8260-C61DDEB12664}"/>
            </c:ext>
          </c:extLst>
        </c:ser>
        <c:ser>
          <c:idx val="4"/>
          <c:order val="1"/>
          <c:tx>
            <c:v>Smoothed Trendline</c:v>
          </c:tx>
          <c:spPr>
            <a:ln w="25400">
              <a:solidFill>
                <a:schemeClr val="tx1"/>
              </a:solidFill>
              <a:prstDash val="sysDash"/>
            </a:ln>
          </c:spPr>
          <c:marker>
            <c:symbol val="none"/>
          </c:marker>
          <c:xVal>
            <c:numRef>
              <c:f>'1-Community Details'!$C$198:$C$214</c:f>
              <c:numCache>
                <c:formatCode>"$"#,##0</c:formatCode>
                <c:ptCount val="17"/>
                <c:pt idx="0" formatCode="General">
                  <c:v>0</c:v>
                </c:pt>
                <c:pt idx="1">
                  <c:v>500000</c:v>
                </c:pt>
                <c:pt idx="2">
                  <c:v>500000</c:v>
                </c:pt>
                <c:pt idx="3">
                  <c:v>500000</c:v>
                </c:pt>
                <c:pt idx="4">
                  <c:v>500000</c:v>
                </c:pt>
                <c:pt idx="5">
                  <c:v>500000</c:v>
                </c:pt>
                <c:pt idx="6">
                  <c:v>500000</c:v>
                </c:pt>
                <c:pt idx="7">
                  <c:v>500000</c:v>
                </c:pt>
                <c:pt idx="8">
                  <c:v>500000</c:v>
                </c:pt>
                <c:pt idx="9">
                  <c:v>500000</c:v>
                </c:pt>
                <c:pt idx="10">
                  <c:v>500000</c:v>
                </c:pt>
                <c:pt idx="11">
                  <c:v>500000</c:v>
                </c:pt>
                <c:pt idx="12">
                  <c:v>500000</c:v>
                </c:pt>
                <c:pt idx="13">
                  <c:v>500000</c:v>
                </c:pt>
                <c:pt idx="14">
                  <c:v>500000</c:v>
                </c:pt>
                <c:pt idx="15">
                  <c:v>500000</c:v>
                </c:pt>
                <c:pt idx="16">
                  <c:v>500000</c:v>
                </c:pt>
              </c:numCache>
            </c:numRef>
          </c:xVal>
          <c:yVal>
            <c:numRef>
              <c:f>'1-Community Details'!$M$198:$M$214</c:f>
              <c:numCache>
                <c:formatCode>0%</c:formatCode>
                <c:ptCount val="17"/>
                <c:pt idx="0">
                  <c:v>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numCache>
            </c:numRef>
          </c:yVal>
          <c:smooth val="0"/>
          <c:extLst>
            <c:ext xmlns:c16="http://schemas.microsoft.com/office/drawing/2014/chart" uri="{C3380CC4-5D6E-409C-BE32-E72D297353CC}">
              <c16:uniqueId val="{00000001-3A79-49E3-8260-C61DDEB12664}"/>
            </c:ext>
          </c:extLst>
        </c:ser>
        <c:dLbls>
          <c:showLegendKey val="0"/>
          <c:showVal val="0"/>
          <c:showCatName val="0"/>
          <c:showSerName val="0"/>
          <c:showPercent val="0"/>
          <c:showBubbleSize val="0"/>
        </c:dLbls>
        <c:axId val="40048512"/>
        <c:axId val="40050688"/>
      </c:scatterChart>
      <c:valAx>
        <c:axId val="40048512"/>
        <c:scaling>
          <c:orientation val="minMax"/>
          <c:max val="50000"/>
          <c:min val="0"/>
        </c:scaling>
        <c:delete val="0"/>
        <c:axPos val="b"/>
        <c:minorGridlines/>
        <c:title>
          <c:tx>
            <c:strRef>
              <c:f>'1-Community Details'!$Q$201</c:f>
              <c:strCache>
                <c:ptCount val="1"/>
                <c:pt idx="0">
                  <c:v>Annual Household Income (up to $50,000) in 2019 dollars</c:v>
                </c:pt>
              </c:strCache>
            </c:strRef>
          </c:tx>
          <c:layout>
            <c:manualLayout>
              <c:xMode val="edge"/>
              <c:yMode val="edge"/>
              <c:x val="0.26519627009348917"/>
              <c:y val="0.77160969419954806"/>
            </c:manualLayout>
          </c:layout>
          <c:overlay val="0"/>
          <c:spPr>
            <a:noFill/>
            <a:ln w="25400">
              <a:noFill/>
            </a:ln>
          </c:spPr>
          <c:txPr>
            <a:bodyPr/>
            <a:lstStyle/>
            <a:p>
              <a:pPr>
                <a:defRPr/>
              </a:pPr>
              <a:endParaRPr lang="en-US"/>
            </a:p>
          </c:txPr>
        </c:title>
        <c:numFmt formatCode="&quot;$&quot;#,##0" sourceLinked="0"/>
        <c:majorTickMark val="cross"/>
        <c:minorTickMark val="out"/>
        <c:tickLblPos val="nextTo"/>
        <c:spPr>
          <a:ln w="3175">
            <a:solidFill>
              <a:srgbClr val="000000"/>
            </a:solidFill>
            <a:prstDash val="solid"/>
          </a:ln>
        </c:spPr>
        <c:txPr>
          <a:bodyPr rot="0" vert="horz"/>
          <a:lstStyle/>
          <a:p>
            <a:pPr>
              <a:defRPr/>
            </a:pPr>
            <a:endParaRPr lang="en-US"/>
          </a:p>
        </c:txPr>
        <c:crossAx val="40050688"/>
        <c:crosses val="autoZero"/>
        <c:crossBetween val="midCat"/>
      </c:valAx>
      <c:valAx>
        <c:axId val="40050688"/>
        <c:scaling>
          <c:orientation val="minMax"/>
          <c:max val="1"/>
          <c:min val="0"/>
        </c:scaling>
        <c:delete val="0"/>
        <c:axPos val="l"/>
        <c:majorGridlines>
          <c:spPr>
            <a:ln w="3175">
              <a:solidFill>
                <a:schemeClr val="bg1">
                  <a:lumMod val="50000"/>
                </a:schemeClr>
              </a:solidFill>
              <a:prstDash val="sysDash"/>
            </a:ln>
          </c:spPr>
        </c:majorGridlines>
        <c:title>
          <c:tx>
            <c:rich>
              <a:bodyPr/>
              <a:lstStyle/>
              <a:p>
                <a:pPr>
                  <a:defRPr/>
                </a:pPr>
                <a:r>
                  <a:rPr lang="en-US"/>
                  <a:t>Cumulative</a:t>
                </a:r>
                <a:r>
                  <a:rPr lang="en-US" baseline="0"/>
                  <a:t> </a:t>
                </a:r>
                <a:r>
                  <a:rPr lang="en-US"/>
                  <a:t>Percentage of Residential</a:t>
                </a:r>
                <a:r>
                  <a:rPr lang="en-US" baseline="0"/>
                  <a:t> Households (approximated)</a:t>
                </a:r>
                <a:endParaRPr lang="en-US"/>
              </a:p>
            </c:rich>
          </c:tx>
          <c:layout>
            <c:manualLayout>
              <c:xMode val="edge"/>
              <c:yMode val="edge"/>
              <c:x val="1.709954596073459E-2"/>
              <c:y val="8.58107645404999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40048512"/>
        <c:crosses val="autoZero"/>
        <c:crossBetween val="midCat"/>
      </c:valAx>
      <c:spPr>
        <a:solidFill>
          <a:schemeClr val="bg2"/>
        </a:solidFill>
        <a:ln w="12700">
          <a:solidFill>
            <a:srgbClr val="808080"/>
          </a:solidFill>
          <a:prstDash val="solid"/>
        </a:ln>
      </c:spPr>
    </c:plotArea>
    <c:legend>
      <c:legendPos val="r"/>
      <c:layout>
        <c:manualLayout>
          <c:xMode val="edge"/>
          <c:yMode val="edge"/>
          <c:x val="8.8197222205926157E-3"/>
          <c:y val="0.84502318181265057"/>
          <c:w val="0.98447032723239047"/>
          <c:h val="0.15476183374807118"/>
        </c:manualLayout>
      </c:layout>
      <c:overlay val="1"/>
      <c:spPr>
        <a:solidFill>
          <a:schemeClr val="bg2"/>
        </a:solidFill>
      </c:spPr>
      <c:txPr>
        <a:bodyPr/>
        <a:lstStyle/>
        <a:p>
          <a:pPr>
            <a:defRPr sz="100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'1-Community Details'!$Q$206</c:f>
          <c:strCache>
            <c:ptCount val="1"/>
            <c:pt idx="0">
              <c:v>Estimated Percentage of Residential Households in the Utility Service Area with Incomes Up to Certain Thresholds of Poverty Levels</c:v>
            </c:pt>
          </c:strCache>
        </c:strRef>
      </c:tx>
      <c:layout>
        <c:manualLayout>
          <c:xMode val="edge"/>
          <c:yMode val="edge"/>
          <c:x val="0.15528125098068332"/>
          <c:y val="1.1800999117025722E-3"/>
        </c:manualLayout>
      </c:layout>
      <c:overlay val="0"/>
      <c:txPr>
        <a:bodyPr/>
        <a:lstStyle/>
        <a:p>
          <a:pPr>
            <a:defRPr sz="1400"/>
          </a:pPr>
          <a:endParaRPr lang="en-US"/>
        </a:p>
      </c:txPr>
    </c:title>
    <c:autoTitleDeleted val="0"/>
    <c:plotArea>
      <c:layout>
        <c:manualLayout>
          <c:layoutTarget val="inner"/>
          <c:xMode val="edge"/>
          <c:yMode val="edge"/>
          <c:x val="0.27144771704021198"/>
          <c:y val="0.15474458420629311"/>
          <c:w val="0.66402934150761739"/>
          <c:h val="0.66406784827593623"/>
        </c:manualLayout>
      </c:layout>
      <c:barChart>
        <c:barDir val="bar"/>
        <c:grouping val="clustered"/>
        <c:varyColors val="0"/>
        <c:ser>
          <c:idx val="0"/>
          <c:order val="0"/>
          <c:spPr>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'1-Community Details'!$Y$77:$Y$84</c:f>
              <c:strCache>
                <c:ptCount val="8"/>
                <c:pt idx="0">
                  <c:v>Below 50%</c:v>
                </c:pt>
                <c:pt idx="1">
                  <c:v>Below 75%</c:v>
                </c:pt>
                <c:pt idx="2">
                  <c:v>Below 100%</c:v>
                </c:pt>
                <c:pt idx="3">
                  <c:v>Below 125%</c:v>
                </c:pt>
                <c:pt idx="4">
                  <c:v>Below 150%</c:v>
                </c:pt>
                <c:pt idx="5">
                  <c:v>Below 175%</c:v>
                </c:pt>
                <c:pt idx="6">
                  <c:v>Below 185%</c:v>
                </c:pt>
                <c:pt idx="7">
                  <c:v>Below 200%</c:v>
                </c:pt>
              </c:strCache>
            </c:strRef>
          </c:cat>
          <c:val>
            <c:numRef>
              <c:f>'1-Community Details'!$Z$77:$Z$84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C8E-4D51-89DF-6163424AE20D}"/>
            </c:ext>
          </c:extLst>
        </c:ser>
        <c:dLbls>
          <c:showLegendKey val="0"/>
          <c:showVal val="0"/>
          <c:showCatName val="0"/>
          <c:showSerName val="0"/>
          <c:showPercent val="0"/>
          <c:showBubbleSize val="0"/>
        </c:dLbls>
        <c:gapWidth val="150"/>
        <c:axId val="40048512"/>
        <c:axId val="40050688"/>
      </c:barChart>
      <c:catAx>
        <c:axId val="40048512"/>
        <c:scaling>
          <c:orientation val="maxMin"/>
        </c:scaling>
        <c:delete val="0"/>
        <c:axPos val="l"/>
        <c:minorGridlines>
          <c:spPr>
            <a:ln>
              <a:noFill/>
            </a:ln>
          </c:spPr>
        </c:minorGridlines>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40050688"/>
        <c:crosses val="autoZero"/>
        <c:auto val="1"/>
        <c:lblAlgn val="ctr"/>
        <c:lblOffset val="100"/>
        <c:tickMarkSkip val="1"/>
        <c:noMultiLvlLbl val="1"/>
      </c:catAx>
      <c:valAx>
        <c:axId val="40050688"/>
        <c:scaling>
          <c:orientation val="minMax"/>
          <c:min val="0"/>
        </c:scaling>
        <c:delete val="1"/>
        <c:axPos val="t"/>
        <c:majorGridlines>
          <c:spPr>
            <a:ln w="3175">
              <a:noFill/>
              <a:prstDash val="sysDash"/>
            </a:ln>
          </c:spPr>
        </c:majorGridlines>
        <c:numFmt formatCode="0%" sourceLinked="0"/>
        <c:majorTickMark val="out"/>
        <c:minorTickMark val="none"/>
        <c:tickLblPos val="low"/>
        <c:crossAx val="40048512"/>
        <c:crosses val="autoZero"/>
        <c:crossBetween val="between"/>
      </c:valAx>
      <c:spPr>
        <a:solidFill>
          <a:schemeClr val="bg2"/>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82703805119202"/>
          <c:y val="4.6830570229354232E-2"/>
          <c:w val="0.73953035404684231"/>
          <c:h val="0.69450539164532143"/>
        </c:manualLayout>
      </c:layout>
      <c:scatterChart>
        <c:scatterStyle val="smoothMarker"/>
        <c:varyColors val="0"/>
        <c:ser>
          <c:idx val="1"/>
          <c:order val="1"/>
          <c:tx>
            <c:v>Eligibility Threshold</c:v>
          </c:tx>
          <c:spPr>
            <a:ln w="28575">
              <a:noFill/>
            </a:ln>
          </c:spPr>
          <c:marker>
            <c:symbol val="diamond"/>
            <c:size val="10"/>
            <c:spPr>
              <a:solidFill>
                <a:srgbClr val="002060"/>
              </a:solidFill>
              <a:ln>
                <a:solidFill>
                  <a:srgbClr val="003366"/>
                </a:solidFill>
                <a:prstDash val="solid"/>
              </a:ln>
            </c:spPr>
          </c:marker>
          <c:errBars>
            <c:errDir val="y"/>
            <c:errBarType val="both"/>
            <c:errValType val="fixedVal"/>
            <c:noEndCap val="0"/>
            <c:val val="1"/>
            <c:spPr>
              <a:ln w="3175">
                <a:solidFill>
                  <a:srgbClr val="000000"/>
                </a:solidFill>
                <a:prstDash val="solid"/>
              </a:ln>
            </c:spPr>
          </c:errBars>
          <c:xVal>
            <c:numRef>
              <c:f>'2-Assistance Program Details'!$C$32</c:f>
              <c:numCache>
                <c:formatCode>"$"#,##0</c:formatCode>
                <c:ptCount val="1"/>
                <c:pt idx="0">
                  <c:v>#N/A</c:v>
                </c:pt>
              </c:numCache>
            </c:numRef>
          </c:xVal>
          <c:yVal>
            <c:numRef>
              <c:f>'2-Assistance Program Details'!$C$33</c:f>
              <c:numCache>
                <c:formatCode>#,##0</c:formatCode>
                <c:ptCount val="1"/>
                <c:pt idx="0">
                  <c:v>0</c:v>
                </c:pt>
              </c:numCache>
            </c:numRef>
          </c:yVal>
          <c:smooth val="1"/>
          <c:extLst>
            <c:ext xmlns:c16="http://schemas.microsoft.com/office/drawing/2014/chart" uri="{C3380CC4-5D6E-409C-BE32-E72D297353CC}">
              <c16:uniqueId val="{00000000-DC07-4A5E-AE85-15A2843BE3A4}"/>
            </c:ext>
          </c:extLst>
        </c:ser>
        <c:ser>
          <c:idx val="2"/>
          <c:order val="2"/>
          <c:tx>
            <c:v>Vertical</c:v>
          </c:tx>
          <c:spPr>
            <a:ln w="19050">
              <a:solidFill>
                <a:schemeClr val="tx2"/>
              </a:solidFill>
              <a:prstDash val="solid"/>
            </a:ln>
          </c:spPr>
          <c:marker>
            <c:symbol val="none"/>
          </c:marker>
          <c:xVal>
            <c:numRef>
              <c:f>'2-Assistance Program Details'!$C$73:$C$74</c:f>
              <c:numCache>
                <c:formatCode>_("$"* #,##0_);_("$"* \(#,##0\);_("$"* "-"??_);_(@_)</c:formatCode>
                <c:ptCount val="2"/>
                <c:pt idx="0">
                  <c:v>#N/A</c:v>
                </c:pt>
                <c:pt idx="1">
                  <c:v>#N/A</c:v>
                </c:pt>
              </c:numCache>
            </c:numRef>
          </c:xVal>
          <c:yVal>
            <c:numRef>
              <c:f>'2-Assistance Program Details'!$D$73:$D$74</c:f>
              <c:numCache>
                <c:formatCode>#,##0</c:formatCode>
                <c:ptCount val="2"/>
                <c:pt idx="0" formatCode="General">
                  <c:v>0</c:v>
                </c:pt>
                <c:pt idx="1">
                  <c:v>0</c:v>
                </c:pt>
              </c:numCache>
            </c:numRef>
          </c:yVal>
          <c:smooth val="1"/>
          <c:extLst>
            <c:ext xmlns:c16="http://schemas.microsoft.com/office/drawing/2014/chart" uri="{C3380CC4-5D6E-409C-BE32-E72D297353CC}">
              <c16:uniqueId val="{00000001-DC07-4A5E-AE85-15A2843BE3A4}"/>
            </c:ext>
          </c:extLst>
        </c:ser>
        <c:ser>
          <c:idx val="3"/>
          <c:order val="3"/>
          <c:tx>
            <c:v>Horizontal</c:v>
          </c:tx>
          <c:spPr>
            <a:ln w="19050">
              <a:solidFill>
                <a:schemeClr val="tx2"/>
              </a:solidFill>
              <a:prstDash val="solid"/>
            </a:ln>
          </c:spPr>
          <c:marker>
            <c:symbol val="none"/>
          </c:marker>
          <c:xVal>
            <c:numRef>
              <c:f>'2-Assistance Program Details'!$C$75:$C$76</c:f>
              <c:numCache>
                <c:formatCode>_("$"* #,##0_);_("$"* \(#,##0\);_("$"* "-"??_);_(@_)</c:formatCode>
                <c:ptCount val="2"/>
                <c:pt idx="0" formatCode="General">
                  <c:v>0</c:v>
                </c:pt>
                <c:pt idx="1">
                  <c:v>#N/A</c:v>
                </c:pt>
              </c:numCache>
            </c:numRef>
          </c:xVal>
          <c:yVal>
            <c:numRef>
              <c:f>'2-Assistance Program Details'!$D$75:$D$76</c:f>
              <c:numCache>
                <c:formatCode>#,##0</c:formatCode>
                <c:ptCount val="2"/>
                <c:pt idx="0">
                  <c:v>0</c:v>
                </c:pt>
                <c:pt idx="1">
                  <c:v>0</c:v>
                </c:pt>
              </c:numCache>
            </c:numRef>
          </c:yVal>
          <c:smooth val="1"/>
          <c:extLst>
            <c:ext xmlns:c16="http://schemas.microsoft.com/office/drawing/2014/chart" uri="{C3380CC4-5D6E-409C-BE32-E72D297353CC}">
              <c16:uniqueId val="{00000002-DC07-4A5E-AE85-15A2843BE3A4}"/>
            </c:ext>
          </c:extLst>
        </c:ser>
        <c:dLbls>
          <c:showLegendKey val="0"/>
          <c:showVal val="0"/>
          <c:showCatName val="0"/>
          <c:showSerName val="0"/>
          <c:showPercent val="0"/>
          <c:showBubbleSize val="0"/>
        </c:dLbls>
        <c:axId val="193766912"/>
        <c:axId val="193768832"/>
      </c:scatterChart>
      <c:scatterChart>
        <c:scatterStyle val="lineMarker"/>
        <c:varyColors val="0"/>
        <c:ser>
          <c:idx val="4"/>
          <c:order val="0"/>
          <c:tx>
            <c:v>Projected Income Distribution (Approximated)</c:v>
          </c:tx>
          <c:spPr>
            <a:ln w="25400">
              <a:solidFill>
                <a:schemeClr val="tx1"/>
              </a:solidFill>
              <a:prstDash val="sysDash"/>
            </a:ln>
          </c:spPr>
          <c:marker>
            <c:symbol val="none"/>
          </c:marker>
          <c:xVal>
            <c:numRef>
              <c:f>'1-Community Details'!$C$198:$C$214</c:f>
              <c:numCache>
                <c:formatCode>"$"#,##0</c:formatCode>
                <c:ptCount val="17"/>
                <c:pt idx="0" formatCode="General">
                  <c:v>0</c:v>
                </c:pt>
                <c:pt idx="1">
                  <c:v>500000</c:v>
                </c:pt>
                <c:pt idx="2">
                  <c:v>500000</c:v>
                </c:pt>
                <c:pt idx="3">
                  <c:v>500000</c:v>
                </c:pt>
                <c:pt idx="4">
                  <c:v>500000</c:v>
                </c:pt>
                <c:pt idx="5">
                  <c:v>500000</c:v>
                </c:pt>
                <c:pt idx="6">
                  <c:v>500000</c:v>
                </c:pt>
                <c:pt idx="7">
                  <c:v>500000</c:v>
                </c:pt>
                <c:pt idx="8">
                  <c:v>500000</c:v>
                </c:pt>
                <c:pt idx="9">
                  <c:v>500000</c:v>
                </c:pt>
                <c:pt idx="10">
                  <c:v>500000</c:v>
                </c:pt>
                <c:pt idx="11">
                  <c:v>500000</c:v>
                </c:pt>
                <c:pt idx="12">
                  <c:v>500000</c:v>
                </c:pt>
                <c:pt idx="13">
                  <c:v>500000</c:v>
                </c:pt>
                <c:pt idx="14">
                  <c:v>500000</c:v>
                </c:pt>
                <c:pt idx="15">
                  <c:v>500000</c:v>
                </c:pt>
                <c:pt idx="16">
                  <c:v>500000</c:v>
                </c:pt>
              </c:numCache>
            </c:numRef>
          </c:xVal>
          <c:yVal>
            <c:numRef>
              <c:f>'1-Community Details'!$N$198:$N$214</c:f>
              <c:numCache>
                <c:formatCode>General</c:formatCode>
                <c:ptCount val="17"/>
                <c:pt idx="0">
                  <c:v>0</c:v>
                </c:pt>
                <c:pt idx="1">
                  <c:v>25000</c:v>
                </c:pt>
                <c:pt idx="2">
                  <c:v>25000</c:v>
                </c:pt>
                <c:pt idx="3">
                  <c:v>25000</c:v>
                </c:pt>
                <c:pt idx="4">
                  <c:v>25000</c:v>
                </c:pt>
                <c:pt idx="5">
                  <c:v>25000</c:v>
                </c:pt>
                <c:pt idx="6">
                  <c:v>25000</c:v>
                </c:pt>
                <c:pt idx="7">
                  <c:v>25000</c:v>
                </c:pt>
                <c:pt idx="8">
                  <c:v>25000</c:v>
                </c:pt>
                <c:pt idx="9">
                  <c:v>25000</c:v>
                </c:pt>
                <c:pt idx="10">
                  <c:v>25000</c:v>
                </c:pt>
                <c:pt idx="11">
                  <c:v>25000</c:v>
                </c:pt>
                <c:pt idx="12">
                  <c:v>25000</c:v>
                </c:pt>
                <c:pt idx="13">
                  <c:v>25000</c:v>
                </c:pt>
                <c:pt idx="14">
                  <c:v>25000</c:v>
                </c:pt>
                <c:pt idx="15">
                  <c:v>25000</c:v>
                </c:pt>
                <c:pt idx="16">
                  <c:v>25000</c:v>
                </c:pt>
              </c:numCache>
            </c:numRef>
          </c:yVal>
          <c:smooth val="0"/>
          <c:extLst>
            <c:ext xmlns:c16="http://schemas.microsoft.com/office/drawing/2014/chart" uri="{C3380CC4-5D6E-409C-BE32-E72D297353CC}">
              <c16:uniqueId val="{00000003-DC07-4A5E-AE85-15A2843BE3A4}"/>
            </c:ext>
          </c:extLst>
        </c:ser>
        <c:dLbls>
          <c:showLegendKey val="0"/>
          <c:showVal val="0"/>
          <c:showCatName val="0"/>
          <c:showSerName val="0"/>
          <c:showPercent val="0"/>
          <c:showBubbleSize val="0"/>
        </c:dLbls>
        <c:axId val="193766912"/>
        <c:axId val="193768832"/>
      </c:scatterChart>
      <c:valAx>
        <c:axId val="193766912"/>
        <c:scaling>
          <c:orientation val="minMax"/>
          <c:max val="50000"/>
          <c:min val="0"/>
        </c:scaling>
        <c:delete val="0"/>
        <c:axPos val="b"/>
        <c:title>
          <c:tx>
            <c:rich>
              <a:bodyPr/>
              <a:lstStyle/>
              <a:p>
                <a:pPr>
                  <a:defRPr sz="1000" b="0" i="0" u="none" strike="noStrike" baseline="0">
                    <a:solidFill>
                      <a:srgbClr val="000000"/>
                    </a:solidFill>
                    <a:latin typeface="Arial"/>
                    <a:ea typeface="Arial"/>
                    <a:cs typeface="Arial"/>
                  </a:defRPr>
                </a:pPr>
                <a:r>
                  <a:rPr lang="en-US" sz="1000" b="0"/>
                  <a:t>Annual Household Income (up to $50,000)</a:t>
                </a:r>
              </a:p>
            </c:rich>
          </c:tx>
          <c:layout>
            <c:manualLayout>
              <c:xMode val="edge"/>
              <c:yMode val="edge"/>
              <c:x val="0.33315515261091533"/>
              <c:y val="0.82179198684501786"/>
            </c:manualLayout>
          </c:layout>
          <c:overlay val="0"/>
          <c:spPr>
            <a:noFill/>
            <a:ln w="25400">
              <a:noFill/>
            </a:ln>
          </c:spPr>
        </c:title>
        <c:numFmt formatCode="&quot;$&quot;#,##0" sourceLinked="0"/>
        <c:majorTickMark val="cross"/>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3768832"/>
        <c:crosses val="autoZero"/>
        <c:crossBetween val="midCat"/>
        <c:majorUnit val="10000"/>
        <c:minorUnit val="2500"/>
      </c:valAx>
      <c:valAx>
        <c:axId val="193768832"/>
        <c:scaling>
          <c:orientation val="minMax"/>
          <c:min val="0"/>
        </c:scaling>
        <c:delete val="0"/>
        <c:axPos val="l"/>
        <c:majorGridlines>
          <c:spPr>
            <a:ln w="3175">
              <a:solidFill>
                <a:schemeClr val="bg1">
                  <a:lumMod val="50000"/>
                </a:schemeClr>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000" b="0"/>
                  <a:t>Projected Cumulative Number of  Households Served by</a:t>
                </a:r>
                <a:r>
                  <a:rPr lang="en-US" sz="1000" b="0" baseline="0"/>
                  <a:t> the Utility</a:t>
                </a:r>
                <a:endParaRPr lang="en-US" sz="1000" b="0"/>
              </a:p>
            </c:rich>
          </c:tx>
          <c:layout>
            <c:manualLayout>
              <c:xMode val="edge"/>
              <c:yMode val="edge"/>
              <c:x val="8.2254859573501725E-3"/>
              <c:y val="8.342436407702866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3766912"/>
        <c:crosses val="autoZero"/>
        <c:crossBetween val="midCat"/>
      </c:valAx>
      <c:spPr>
        <a:solidFill>
          <a:schemeClr val="accent3">
            <a:lumMod val="20000"/>
            <a:lumOff val="80000"/>
          </a:schemeClr>
        </a:solidFill>
        <a:ln w="12700">
          <a:solidFill>
            <a:srgbClr val="808080"/>
          </a:solidFill>
          <a:prstDash val="solid"/>
        </a:ln>
      </c:spPr>
    </c:plotArea>
    <c:legend>
      <c:legendPos val="r"/>
      <c:legendEntry>
        <c:idx val="1"/>
        <c:delete val="1"/>
      </c:legendEntry>
      <c:legendEntry>
        <c:idx val="2"/>
        <c:delete val="1"/>
      </c:legendEntry>
      <c:layout>
        <c:manualLayout>
          <c:xMode val="edge"/>
          <c:yMode val="edge"/>
          <c:x val="2.5604395124486312E-2"/>
          <c:y val="0.88765594662113023"/>
          <c:w val="0.95260340377585917"/>
          <c:h val="9.6314317384287571E-2"/>
        </c:manualLayout>
      </c:layout>
      <c:overlay val="1"/>
      <c:spPr>
        <a:solidFill>
          <a:schemeClr val="accent3">
            <a:lumMod val="20000"/>
            <a:lumOff val="80000"/>
          </a:schemeClr>
        </a:solidFill>
      </c:spPr>
      <c:txPr>
        <a:bodyPr/>
        <a:lstStyle/>
        <a:p>
          <a:pPr>
            <a:defRPr sz="1000"/>
          </a:pPr>
          <a:endParaRPr lang="en-US"/>
        </a:p>
      </c:txPr>
    </c:legend>
    <c:plotVisOnly val="1"/>
    <c:dispBlanksAs val="gap"/>
    <c:showDLblsOverMax val="0"/>
  </c:chart>
  <c:spPr>
    <a:solidFill>
      <a:srgbClr val="FFFFFF"/>
    </a:solidFill>
    <a:ln w="3175">
      <a:no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Radio" checked="Checked" firstButton="1" fmlaLink="$D$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www.waterrf.org" TargetMode="External"/><Relationship Id="rId2" Type="http://schemas.openxmlformats.org/officeDocument/2006/relationships/image" Target="../media/image1.png"/><Relationship Id="rId1" Type="http://schemas.openxmlformats.org/officeDocument/2006/relationships/hyperlink" Target="http://efc.sog.unc.edu/" TargetMode="External"/><Relationship Id="rId6" Type="http://schemas.openxmlformats.org/officeDocument/2006/relationships/image" Target="../media/image3.png"/><Relationship Id="rId5" Type="http://schemas.openxmlformats.org/officeDocument/2006/relationships/hyperlink" Target="http://efcnetwork.org"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1</xdr:row>
      <xdr:rowOff>5379</xdr:rowOff>
    </xdr:from>
    <xdr:to>
      <xdr:col>10</xdr:col>
      <xdr:colOff>9525</xdr:colOff>
      <xdr:row>3</xdr:row>
      <xdr:rowOff>86823</xdr:rowOff>
    </xdr:to>
    <xdr:pic>
      <xdr:nvPicPr>
        <xdr:cNvPr id="7" name="Picture 6">
          <a:hlinkClick xmlns:r="http://schemas.openxmlformats.org/officeDocument/2006/relationships" r:id="rId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rcRect/>
        <a:stretch/>
      </xdr:blipFill>
      <xdr:spPr>
        <a:xfrm>
          <a:off x="2105025" y="167304"/>
          <a:ext cx="3714750" cy="405294"/>
        </a:xfrm>
        <a:prstGeom prst="rect">
          <a:avLst/>
        </a:prstGeom>
      </xdr:spPr>
    </xdr:pic>
    <xdr:clientData/>
  </xdr:twoCellAnchor>
  <xdr:twoCellAnchor editAs="oneCell">
    <xdr:from>
      <xdr:col>11</xdr:col>
      <xdr:colOff>157163</xdr:colOff>
      <xdr:row>12</xdr:row>
      <xdr:rowOff>38099</xdr:rowOff>
    </xdr:from>
    <xdr:to>
      <xdr:col>12</xdr:col>
      <xdr:colOff>557991</xdr:colOff>
      <xdr:row>13</xdr:row>
      <xdr:rowOff>279061</xdr:rowOff>
    </xdr:to>
    <xdr:pic>
      <xdr:nvPicPr>
        <xdr:cNvPr id="9" name="Picture 8">
          <a:hlinkClick xmlns:r="http://schemas.openxmlformats.org/officeDocument/2006/relationships" r:id="rId3"/>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48438" y="2200274"/>
          <a:ext cx="981853" cy="402887"/>
        </a:xfrm>
        <a:prstGeom prst="rect">
          <a:avLst/>
        </a:prstGeom>
      </xdr:spPr>
    </xdr:pic>
    <xdr:clientData/>
  </xdr:twoCellAnchor>
  <xdr:twoCellAnchor editAs="oneCell">
    <xdr:from>
      <xdr:col>11</xdr:col>
      <xdr:colOff>243277</xdr:colOff>
      <xdr:row>13</xdr:row>
      <xdr:rowOff>291165</xdr:rowOff>
    </xdr:from>
    <xdr:to>
      <xdr:col>12</xdr:col>
      <xdr:colOff>471877</xdr:colOff>
      <xdr:row>15</xdr:row>
      <xdr:rowOff>4080</xdr:rowOff>
    </xdr:to>
    <xdr:pic>
      <xdr:nvPicPr>
        <xdr:cNvPr id="5" name="Picture 4">
          <a:hlinkClick xmlns:r="http://schemas.openxmlformats.org/officeDocument/2006/relationships" r:id="rId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stretch>
          <a:fillRect/>
        </a:stretch>
      </xdr:blipFill>
      <xdr:spPr>
        <a:xfrm>
          <a:off x="6634552" y="2653365"/>
          <a:ext cx="809625" cy="713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204788</xdr:colOff>
      <xdr:row>87</xdr:row>
      <xdr:rowOff>57430</xdr:rowOff>
    </xdr:from>
    <xdr:to>
      <xdr:col>3</xdr:col>
      <xdr:colOff>787906</xdr:colOff>
      <xdr:row>113</xdr:row>
      <xdr:rowOff>131763</xdr:rowOff>
    </xdr:to>
    <xdr:graphicFrame macro="">
      <xdr:nvGraphicFramePr>
        <xdr:cNvPr id="2" name="Chart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95250</xdr:colOff>
      <xdr:row>87</xdr:row>
      <xdr:rowOff>59531</xdr:rowOff>
    </xdr:from>
    <xdr:to>
      <xdr:col>11</xdr:col>
      <xdr:colOff>322768</xdr:colOff>
      <xdr:row>113</xdr:row>
      <xdr:rowOff>133864</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438150</xdr:colOff>
      <xdr:row>87</xdr:row>
      <xdr:rowOff>57150</xdr:rowOff>
    </xdr:from>
    <xdr:to>
      <xdr:col>18</xdr:col>
      <xdr:colOff>668843</xdr:colOff>
      <xdr:row>113</xdr:row>
      <xdr:rowOff>131483</xdr:rowOff>
    </xdr:to>
    <xdr:graphicFrame macro="">
      <xdr:nvGraphicFramePr>
        <xdr:cNvPr id="4" name="Chart 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0.00899</cdr:x>
      <cdr:y>0.86702</cdr:y>
    </cdr:from>
    <cdr:to>
      <cdr:x>0.9976</cdr:x>
      <cdr:y>0.99946</cdr:y>
    </cdr:to>
    <cdr:sp macro="" textlink="'1-Community Details'!$Q$197">
      <cdr:nvSpPr>
        <cdr:cNvPr id="2" name="TextBox 1">
          <a:extLst xmlns:a="http://schemas.openxmlformats.org/drawingml/2006/main">
            <a:ext uri="{FF2B5EF4-FFF2-40B4-BE49-F238E27FC236}">
              <a16:creationId xmlns:a16="http://schemas.microsoft.com/office/drawing/2014/main" id="{26869B9B-F46F-4308-9AC6-D2C500C8514D}"/>
            </a:ext>
          </a:extLst>
        </cdr:cNvPr>
        <cdr:cNvSpPr txBox="1"/>
      </cdr:nvSpPr>
      <cdr:spPr>
        <a:xfrm xmlns:a="http://schemas.openxmlformats.org/drawingml/2006/main">
          <a:off x="52386" y="3819245"/>
          <a:ext cx="5762625" cy="583407"/>
        </a:xfrm>
        <a:prstGeom xmlns:a="http://schemas.openxmlformats.org/drawingml/2006/main" prst="rect">
          <a:avLst/>
        </a:prstGeom>
        <a:solidFill xmlns:a="http://schemas.openxmlformats.org/drawingml/2006/main">
          <a:schemeClr val="bg2"/>
        </a:solidFill>
      </cdr:spPr>
      <cdr:txBody>
        <a:bodyPr xmlns:a="http://schemas.openxmlformats.org/drawingml/2006/main" vertOverflow="clip" wrap="square" rtlCol="0" anchor="b" anchorCtr="0"/>
        <a:lstStyle xmlns:a="http://schemas.openxmlformats.org/drawingml/2006/main"/>
        <a:p xmlns:a="http://schemas.openxmlformats.org/drawingml/2006/main">
          <a:fld id="{81F66AF8-24BC-468C-AF2A-22AFA87AB3BD}" type="TxLink">
            <a:rPr lang="en-US" sz="1000" b="0" i="0" u="none" strike="noStrike">
              <a:solidFill>
                <a:sysClr val="windowText" lastClr="000000"/>
              </a:solidFill>
              <a:latin typeface="Arial"/>
              <a:cs typeface="Arial"/>
            </a:rPr>
            <a:pPr/>
            <a:t>Approximate percentage of Utility Name's residential households, estimated based on income distributions of communities in the U.S. Census Bureau's 2019 American Community Survey.</a:t>
          </a:fld>
          <a:endParaRPr lang="en-US" sz="1100">
            <a:solidFill>
              <a:sysClr val="windowText" lastClr="000000"/>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0.00812</cdr:x>
      <cdr:y>0.84481</cdr:y>
    </cdr:from>
    <cdr:to>
      <cdr:x>0.99673</cdr:x>
      <cdr:y>0.99555</cdr:y>
    </cdr:to>
    <cdr:sp macro="" textlink="'1-Community Details'!$Q$205">
      <cdr:nvSpPr>
        <cdr:cNvPr id="2" name="TextBox 1">
          <a:extLst xmlns:a="http://schemas.openxmlformats.org/drawingml/2006/main">
            <a:ext uri="{FF2B5EF4-FFF2-40B4-BE49-F238E27FC236}">
              <a16:creationId xmlns:a16="http://schemas.microsoft.com/office/drawing/2014/main" id="{26869B9B-F46F-4308-9AC6-D2C500C8514D}"/>
            </a:ext>
          </a:extLst>
        </cdr:cNvPr>
        <cdr:cNvSpPr txBox="1"/>
      </cdr:nvSpPr>
      <cdr:spPr>
        <a:xfrm xmlns:a="http://schemas.openxmlformats.org/drawingml/2006/main">
          <a:off x="47369" y="3619499"/>
          <a:ext cx="5764974" cy="645833"/>
        </a:xfrm>
        <a:prstGeom xmlns:a="http://schemas.openxmlformats.org/drawingml/2006/main" prst="rect">
          <a:avLst/>
        </a:prstGeom>
        <a:solidFill xmlns:a="http://schemas.openxmlformats.org/drawingml/2006/main">
          <a:schemeClr val="bg2"/>
        </a:solidFill>
      </cdr:spPr>
      <cdr:txBody>
        <a:bodyPr xmlns:a="http://schemas.openxmlformats.org/drawingml/2006/main" vertOverflow="clip" wrap="square" rtlCol="0" anchor="b" anchorCtr="0"/>
        <a:lstStyle xmlns:a="http://schemas.openxmlformats.org/drawingml/2006/main"/>
        <a:p xmlns:a="http://schemas.openxmlformats.org/drawingml/2006/main">
          <a:fld id="{6B37E185-64D9-43E7-8E58-69478108AC58}" type="TxLink">
            <a:rPr lang="en-US" sz="1000" b="0" i="0" u="none" strike="noStrike">
              <a:solidFill>
                <a:sysClr val="windowText" lastClr="000000"/>
              </a:solidFill>
              <a:latin typeface="Arial"/>
              <a:cs typeface="Arial"/>
            </a:rPr>
            <a:pPr/>
            <a:t>Approximation of residential households based on family income distributions relative to Poverty Thresholds in communities in the U.S. Census Bureau's 2019 American Community Survey. Actual distribution relative to Federal Poverty Levels may differ.</a:t>
          </a:fld>
          <a:endParaRPr lang="en-US" sz="1100">
            <a:solidFill>
              <a:sysClr val="windowText" lastClr="000000"/>
            </a:solidFill>
          </a:endParaRPr>
        </a:p>
      </cdr:txBody>
    </cdr:sp>
  </cdr:relSizeAnchor>
</c:userShapes>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9525</xdr:rowOff>
        </xdr:from>
        <xdr:to>
          <xdr:col>1</xdr:col>
          <xdr:colOff>4486275</xdr:colOff>
          <xdr:row>13</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DBE5F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the household income is below a certain threshold of the Federal Poverty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9525</xdr:rowOff>
        </xdr:from>
        <xdr:to>
          <xdr:col>1</xdr:col>
          <xdr:colOff>4486275</xdr:colOff>
          <xdr:row>15</xdr:row>
          <xdr:rowOff>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DBE5F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the household annual income is below this fixed amount: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1</xdr:col>
          <xdr:colOff>4486275</xdr:colOff>
          <xdr:row>16</xdr:row>
          <xdr:rowOff>152400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DBE5F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If the monthly bill for this volume:</a:t>
              </a:r>
            </a:p>
          </xdr:txBody>
        </xdr:sp>
        <xdr:clientData/>
      </xdr:twoCellAnchor>
    </mc:Choice>
    <mc:Fallback/>
  </mc:AlternateContent>
  <xdr:twoCellAnchor editAs="oneCell">
    <xdr:from>
      <xdr:col>6</xdr:col>
      <xdr:colOff>66675</xdr:colOff>
      <xdr:row>20</xdr:row>
      <xdr:rowOff>76200</xdr:rowOff>
    </xdr:from>
    <xdr:to>
      <xdr:col>9</xdr:col>
      <xdr:colOff>1152524</xdr:colOff>
      <xdr:row>37</xdr:row>
      <xdr:rowOff>47625</xdr:rowOff>
    </xdr:to>
    <xdr:graphicFrame macro="">
      <xdr:nvGraphicFramePr>
        <xdr:cNvPr id="2"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efc.SOG\Local%20Settings\Temporary%20Internet%20Files\Content.IE5\7UERNP9R\Analysis%20of%20rates%20to%20produce%20tables%20and%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isis.unc.edu\depts\efc\data\NC%20Water%20Utility%20Databank\Watersheds\Watersheds%20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Residential Rate Structures"/>
      <sheetName val="Raw Commercial Rate Structures"/>
      <sheetName val="changeinrates"/>
      <sheetName val="0405rates"/>
      <sheetName val="0506rates"/>
      <sheetName val="operating ratio"/>
      <sheetName val="insideoutside"/>
      <sheetName val="watersheds"/>
      <sheetName val="tblUtilityInfo"/>
      <sheetName val="pivot res rate struct"/>
      <sheetName val="pivot structure results"/>
      <sheetName val="piv comm rate structure"/>
      <sheetName val="Cleaned Residential Rate Struc"/>
      <sheetName val="Cleaned Commercial Rate Struc"/>
      <sheetName val="Raw Residential Bills"/>
      <sheetName val="Raw Commercial Bills"/>
      <sheetName val="piv res bills"/>
      <sheetName val="Cleaned Residential Bills"/>
      <sheetName val="Cleaned Commercial Bills"/>
    </sheetNames>
    <sheetDataSet>
      <sheetData sheetId="0">
        <row r="4">
          <cell r="A4" t="str">
            <v>Rate Structure Label</v>
          </cell>
          <cell r="B4" t="str">
            <v>Utility</v>
          </cell>
          <cell r="C4" t="str">
            <v>coder</v>
          </cell>
          <cell r="D4" t="str">
            <v>Services</v>
          </cell>
          <cell r="E4" t="str">
            <v>Units for Rates</v>
          </cell>
          <cell r="F4" t="str">
            <v>Fiscal Year</v>
          </cell>
          <cell r="G4" t="str">
            <v>Private Notes</v>
          </cell>
          <cell r="H4" t="str">
            <v>Special case - needs manual adjustment?</v>
          </cell>
          <cell r="I4" t="str">
            <v>Notes to be Published</v>
          </cell>
          <cell r="J4" t="str">
            <v>W - Has outside rates?</v>
          </cell>
          <cell r="K4" t="str">
            <v>W - Has commercial water rates?</v>
          </cell>
          <cell r="L4" t="str">
            <v>WI - Bill period</v>
          </cell>
          <cell r="M4" t="str">
            <v>WI - Base charge structure</v>
          </cell>
          <cell r="N4" t="str">
            <v>WI - Constant base charge amount</v>
          </cell>
          <cell r="O4" t="str">
            <v>WI - Base charge for 1/2"</v>
          </cell>
          <cell r="P4" t="str">
            <v>WI - Base charge for 5/8"</v>
          </cell>
          <cell r="Q4" t="str">
            <v>WI - Base charge for 3/4"</v>
          </cell>
          <cell r="R4" t="str">
            <v>WI - Base charge for 1"</v>
          </cell>
          <cell r="S4" t="str">
            <v>WI - Base charge for 1-1/2"</v>
          </cell>
          <cell r="T4" t="str">
            <v>WI - Base charge for 2"</v>
          </cell>
          <cell r="U4" t="str">
            <v>WI - Base charge for 3"</v>
          </cell>
          <cell r="V4" t="str">
            <v>WI - Base charge for 4"</v>
          </cell>
          <cell r="W4" t="str">
            <v>WI - Base charge for 6"</v>
          </cell>
          <cell r="X4" t="str">
            <v>WI - Base charge for 8"</v>
          </cell>
          <cell r="Y4" t="str">
            <v>WI - Base charge for 10"</v>
          </cell>
          <cell r="Z4" t="str">
            <v>WI - Base charge for over 10"</v>
          </cell>
          <cell r="AA4" t="str">
            <v>WI - Consumption allowance included with base charge</v>
          </cell>
          <cell r="AB4" t="str">
            <v>WI - Allowance varies by meter size</v>
          </cell>
          <cell r="AC4" t="str">
            <v>WI - Allowance for 1/2"</v>
          </cell>
          <cell r="AD4" t="str">
            <v>WI - Allowance for 5/8"</v>
          </cell>
          <cell r="AE4" t="str">
            <v>WI - Allowance for 3/4"</v>
          </cell>
          <cell r="AF4" t="str">
            <v>WI - Allowance for 1"</v>
          </cell>
          <cell r="AG4" t="str">
            <v>WI - Allowance for 1-1/2"</v>
          </cell>
          <cell r="AH4" t="str">
            <v>WI - Allowance for 2"</v>
          </cell>
          <cell r="AI4" t="str">
            <v>WI - Allowance for 3"</v>
          </cell>
          <cell r="AJ4" t="str">
            <v>WI - Allowance for 4"</v>
          </cell>
          <cell r="AK4" t="str">
            <v>WI - Allowance for 6"</v>
          </cell>
          <cell r="AL4" t="str">
            <v>WI - Allowance for 8"</v>
          </cell>
          <cell r="AM4" t="str">
            <v>WI - Allowance for 10"</v>
          </cell>
          <cell r="AN4" t="str">
            <v>WI - Allowance for over 10"</v>
          </cell>
          <cell r="AO4" t="str">
            <v>WI - Volumetric rate structure</v>
          </cell>
          <cell r="AP4" t="str">
            <v>WI - Flat charge</v>
          </cell>
          <cell r="AQ4" t="str">
            <v>WI - Uniform rate</v>
          </cell>
          <cell r="AR4" t="str">
            <v>WI - Cap quantity</v>
          </cell>
          <cell r="AS4" t="str">
            <v>WI - High season start month</v>
          </cell>
          <cell r="AT4" t="str">
            <v>WI - High season end month</v>
          </cell>
          <cell r="AU4" t="str">
            <v>WI - High season uniform rate</v>
          </cell>
          <cell r="AV4" t="str">
            <v>WI - Low season uniform rate</v>
          </cell>
          <cell r="AW4" t="str">
            <v>WI - Block 1 maximum quantity</v>
          </cell>
          <cell r="AX4" t="str">
            <v>WI - Block 2 maximum quantity</v>
          </cell>
          <cell r="AY4" t="str">
            <v>WI - Block 3 maximum quantity</v>
          </cell>
          <cell r="AZ4" t="str">
            <v>WI - Block 4 maximum quantity</v>
          </cell>
          <cell r="BA4" t="str">
            <v>WI - Block 5 maximum quantity</v>
          </cell>
          <cell r="BB4" t="str">
            <v>WI - Block 6 maximum quantity</v>
          </cell>
          <cell r="BC4" t="str">
            <v>WI - Block 7 maximum quantity</v>
          </cell>
          <cell r="BD4" t="str">
            <v>WI - Block 8 maximum quantity</v>
          </cell>
          <cell r="BE4" t="str">
            <v>WI - Block 9 maximum quantity</v>
          </cell>
          <cell r="BF4" t="str">
            <v>WI - Block 10 maximum quantity</v>
          </cell>
          <cell r="BG4" t="str">
            <v>WI - Block 1 rate</v>
          </cell>
          <cell r="BH4" t="str">
            <v>WI - Block 2 rate</v>
          </cell>
          <cell r="BI4" t="str">
            <v>WI - Block 3 rate</v>
          </cell>
          <cell r="BJ4" t="str">
            <v>WI - Block 4 rate</v>
          </cell>
          <cell r="BK4" t="str">
            <v>WI - Block 5 rate</v>
          </cell>
          <cell r="BL4" t="str">
            <v>WI - Block 6 rate</v>
          </cell>
          <cell r="BM4" t="str">
            <v>WI - Block 7 rate</v>
          </cell>
          <cell r="BN4" t="str">
            <v>WI - Block 8 rate</v>
          </cell>
          <cell r="BO4" t="str">
            <v>WI - Block 9 rate</v>
          </cell>
          <cell r="BP4" t="str">
            <v>WI - Block 10 rate</v>
          </cell>
          <cell r="BQ4" t="str">
            <v>WI - Final Block rate</v>
          </cell>
          <cell r="BR4" t="str">
            <v>WO - Bill period</v>
          </cell>
          <cell r="BS4" t="str">
            <v>WO - Base charge structure</v>
          </cell>
          <cell r="BT4" t="str">
            <v>WO - Constant base charge amount</v>
          </cell>
          <cell r="BU4" t="str">
            <v>WO - Base charge for 1/2"</v>
          </cell>
          <cell r="BV4" t="str">
            <v>WO - Base charge for 5/8"</v>
          </cell>
          <cell r="BW4" t="str">
            <v>WO - Base charge for 3/4"</v>
          </cell>
          <cell r="BX4" t="str">
            <v>WO - Base charge for 1"</v>
          </cell>
          <cell r="BY4" t="str">
            <v>WO - Base charge for 1-1/2"</v>
          </cell>
          <cell r="BZ4" t="str">
            <v>WO - Base charge for 2"</v>
          </cell>
          <cell r="CA4" t="str">
            <v>WO - Base charge for 3"</v>
          </cell>
          <cell r="CB4" t="str">
            <v>WO - Base charge for 4"</v>
          </cell>
          <cell r="CC4" t="str">
            <v>WO - Base charge for 6"</v>
          </cell>
          <cell r="CD4" t="str">
            <v>WO - Base charge for 8"</v>
          </cell>
          <cell r="CE4" t="str">
            <v>WO - Base charge for 10"</v>
          </cell>
          <cell r="CF4" t="str">
            <v>WO - Base charge for over 10"</v>
          </cell>
          <cell r="CG4" t="str">
            <v>WO - Consumption allowance included with base charge</v>
          </cell>
          <cell r="CH4" t="str">
            <v>WO - Allowance varies by meter size</v>
          </cell>
          <cell r="CI4" t="str">
            <v>WO - Allowance for 1/2"</v>
          </cell>
          <cell r="CJ4" t="str">
            <v>WO - Allowance for 5/8"</v>
          </cell>
          <cell r="CK4" t="str">
            <v>WO - Allowance for 3/4"</v>
          </cell>
          <cell r="CL4" t="str">
            <v>WO - Allowance for 1"</v>
          </cell>
          <cell r="CM4" t="str">
            <v>WO - Allowance for 1-1/2"</v>
          </cell>
          <cell r="CN4" t="str">
            <v>WO - Allowance for 2"</v>
          </cell>
          <cell r="CO4" t="str">
            <v>WO - Allowance for 3"</v>
          </cell>
          <cell r="CP4" t="str">
            <v>WO - Allowance for 4"</v>
          </cell>
          <cell r="CQ4" t="str">
            <v>WO - Allowance for 6"</v>
          </cell>
          <cell r="CR4" t="str">
            <v>WO - Allowance for 8"</v>
          </cell>
          <cell r="CS4" t="str">
            <v>WO - Allowance for 10"</v>
          </cell>
          <cell r="CT4" t="str">
            <v>WO - Allowance for over 10"</v>
          </cell>
          <cell r="CU4" t="str">
            <v>WO - Volumetric rate structure</v>
          </cell>
          <cell r="CV4" t="str">
            <v>WO - Flat charge</v>
          </cell>
          <cell r="CW4" t="str">
            <v>WO - Uniform rate</v>
          </cell>
          <cell r="CX4" t="str">
            <v>WO - Cap quantity</v>
          </cell>
          <cell r="CY4" t="str">
            <v>WO - High season start month</v>
          </cell>
          <cell r="CZ4" t="str">
            <v>WO - High season end month</v>
          </cell>
          <cell r="DA4" t="str">
            <v>WO - High season uniform rate</v>
          </cell>
          <cell r="DB4" t="str">
            <v>WO - Low season uniform rate</v>
          </cell>
          <cell r="DC4" t="str">
            <v>WO - Block 1 maximum quantity</v>
          </cell>
          <cell r="DD4" t="str">
            <v>WO - Block 2 maximum quantity</v>
          </cell>
          <cell r="DE4" t="str">
            <v>WO - Block 3 maximum quantity</v>
          </cell>
          <cell r="DF4" t="str">
            <v>WO - Block 4 maximum quantity</v>
          </cell>
          <cell r="DG4" t="str">
            <v>WO - Block 5 maximum quantity</v>
          </cell>
          <cell r="DH4" t="str">
            <v>WO - Block 6 maximum quantity</v>
          </cell>
          <cell r="DI4" t="str">
            <v>WO - Block 7 maximum quantity</v>
          </cell>
          <cell r="DJ4" t="str">
            <v>WO - Block 8 maximum quantity</v>
          </cell>
          <cell r="DK4" t="str">
            <v>WO - Block 9 maximum quantity</v>
          </cell>
          <cell r="DL4" t="str">
            <v>WO - Block 10 maximum quantity</v>
          </cell>
          <cell r="DM4" t="str">
            <v>WO - Block 1 rate</v>
          </cell>
          <cell r="DN4" t="str">
            <v>WO - Block 2 rate</v>
          </cell>
          <cell r="DO4" t="str">
            <v>WO - Block 3 rate</v>
          </cell>
          <cell r="DP4" t="str">
            <v>WO - Block 4 rate</v>
          </cell>
          <cell r="DQ4" t="str">
            <v>WO - Block 5 rate</v>
          </cell>
          <cell r="DR4" t="str">
            <v>WO - Block 6 rate</v>
          </cell>
          <cell r="DS4" t="str">
            <v>WO - Block 7 rate</v>
          </cell>
          <cell r="DT4" t="str">
            <v>WO - Block 8 rate</v>
          </cell>
          <cell r="DU4" t="str">
            <v>WO - Block 9 rate</v>
          </cell>
          <cell r="DV4" t="str">
            <v>WO - Block 10 rate</v>
          </cell>
          <cell r="DW4" t="str">
            <v>WO - Final Block rate</v>
          </cell>
          <cell r="DX4" t="str">
            <v>S - Has outside rates?</v>
          </cell>
          <cell r="DY4" t="str">
            <v>S - Has commercial sewer rates?</v>
          </cell>
          <cell r="DZ4" t="str">
            <v>SI - Bill period</v>
          </cell>
          <cell r="EA4" t="str">
            <v>SI - Base charge structure</v>
          </cell>
          <cell r="EB4" t="str">
            <v>SI - Constant base charge amount</v>
          </cell>
          <cell r="EC4" t="str">
            <v>SI - Base charge for 1/2"</v>
          </cell>
          <cell r="ED4" t="str">
            <v>SI - Base charge for 5/8"</v>
          </cell>
          <cell r="EE4" t="str">
            <v>SI - Base charge for 3/4"</v>
          </cell>
          <cell r="EF4" t="str">
            <v>SI - Base charge for 1"</v>
          </cell>
          <cell r="EG4" t="str">
            <v>SI - Base charge for 1-1/2"</v>
          </cell>
          <cell r="EH4" t="str">
            <v>SI - Base charge for 2"</v>
          </cell>
          <cell r="EI4" t="str">
            <v>SI - Base charge for 3"</v>
          </cell>
          <cell r="EJ4" t="str">
            <v>SI - Base charge for 4"</v>
          </cell>
          <cell r="EK4" t="str">
            <v>SI - Base charge for 6"</v>
          </cell>
          <cell r="EL4" t="str">
            <v>SI - Base charge for 8"</v>
          </cell>
          <cell r="EM4" t="str">
            <v>SI - Base charge for 10"</v>
          </cell>
          <cell r="EN4" t="str">
            <v>SI - Base charge for over 10"</v>
          </cell>
          <cell r="EO4" t="str">
            <v>SI - Consumption allowance included with base charge</v>
          </cell>
          <cell r="EP4" t="str">
            <v>SI - Allowance varies by meter size</v>
          </cell>
          <cell r="EQ4" t="str">
            <v>SI - Allowance for 1/2"</v>
          </cell>
          <cell r="ER4" t="str">
            <v>SI - Allowance for 5/8"</v>
          </cell>
          <cell r="ES4" t="str">
            <v>SI - Allowance for 3/4"</v>
          </cell>
          <cell r="ET4" t="str">
            <v>SI - Allowance for 1"</v>
          </cell>
          <cell r="EU4" t="str">
            <v>SI - Allowance for 1-1/2"</v>
          </cell>
          <cell r="EV4" t="str">
            <v>SI - Allowance for 2"</v>
          </cell>
          <cell r="EW4" t="str">
            <v>SI - Allowance for 3"</v>
          </cell>
          <cell r="EX4" t="str">
            <v>SI - Allowance for 4"</v>
          </cell>
          <cell r="EY4" t="str">
            <v>SI - Allowance for 6"</v>
          </cell>
          <cell r="EZ4" t="str">
            <v>SI - Allowance for 8"</v>
          </cell>
          <cell r="FA4" t="str">
            <v>SI - Allowance for 10"</v>
          </cell>
          <cell r="FB4" t="str">
            <v>SI - Allowance for over 10"</v>
          </cell>
          <cell r="FC4" t="str">
            <v>SI - Volumetric rate structure</v>
          </cell>
          <cell r="FD4" t="str">
            <v>SI - Flat charge</v>
          </cell>
          <cell r="FE4" t="str">
            <v>SI - Uniform rate</v>
          </cell>
          <cell r="FF4" t="str">
            <v>SI - Cap quantity</v>
          </cell>
          <cell r="FG4" t="str">
            <v>SI - High season start month</v>
          </cell>
          <cell r="FH4" t="str">
            <v>SI - High season end month</v>
          </cell>
          <cell r="FI4" t="str">
            <v>SI - High season uniform rate</v>
          </cell>
          <cell r="FJ4" t="str">
            <v>SI - Low season uniform rate</v>
          </cell>
          <cell r="FK4" t="str">
            <v>SI - Block 1 maximum quantity</v>
          </cell>
          <cell r="FL4" t="str">
            <v>SI - Block 2 maximum quantity</v>
          </cell>
          <cell r="FM4" t="str">
            <v>SI - Block 3 maximum quantity</v>
          </cell>
          <cell r="FN4" t="str">
            <v>SI - Block 4 maximum quantity</v>
          </cell>
          <cell r="FO4" t="str">
            <v>SI - Block 5 maximum quantity</v>
          </cell>
          <cell r="FP4" t="str">
            <v>SI - Block 6 maximum quantity</v>
          </cell>
          <cell r="FQ4" t="str">
            <v>SI - Block 7 maximum quantity</v>
          </cell>
          <cell r="FR4" t="str">
            <v>SI - Block 8 maximum quantity</v>
          </cell>
          <cell r="FS4" t="str">
            <v>SI - Block 9 maximum quantity</v>
          </cell>
          <cell r="FT4" t="str">
            <v>SI - Block 10 maximum quantity</v>
          </cell>
          <cell r="FU4" t="str">
            <v>SI - Block 1 rate</v>
          </cell>
          <cell r="FV4" t="str">
            <v>SI - Block 2 rate</v>
          </cell>
          <cell r="FW4" t="str">
            <v>SI - Block 3 rate</v>
          </cell>
          <cell r="FX4" t="str">
            <v>SI - Block 4 rate</v>
          </cell>
          <cell r="FY4" t="str">
            <v>SI - Block 5 rate</v>
          </cell>
          <cell r="FZ4" t="str">
            <v>SI - Block 6 rate</v>
          </cell>
          <cell r="GA4" t="str">
            <v>SI - Block 7 rate</v>
          </cell>
          <cell r="GB4" t="str">
            <v>SI - Block 8 rate</v>
          </cell>
          <cell r="GC4" t="str">
            <v>SI - Block 9 rate</v>
          </cell>
          <cell r="GD4" t="str">
            <v>SI - Block 10 rate</v>
          </cell>
          <cell r="GE4" t="str">
            <v>SI - Final Block rate</v>
          </cell>
          <cell r="GF4" t="str">
            <v>SO - Bill period</v>
          </cell>
          <cell r="GG4" t="str">
            <v>SO - Base charge structure</v>
          </cell>
          <cell r="GH4" t="str">
            <v>SO - Constant base charge amount</v>
          </cell>
          <cell r="GI4" t="str">
            <v>SO - Base charge for 1/2"</v>
          </cell>
          <cell r="GJ4" t="str">
            <v>SO - Base charge for 5/8"</v>
          </cell>
          <cell r="GK4" t="str">
            <v>SO - Base charge for 3/4"</v>
          </cell>
          <cell r="GL4" t="str">
            <v>SO - Base charge for 1"</v>
          </cell>
          <cell r="GM4" t="str">
            <v>SO - Base charge for 1-1/2"</v>
          </cell>
          <cell r="GN4" t="str">
            <v>SO - Base charge for 2"</v>
          </cell>
          <cell r="GO4" t="str">
            <v>SO - Base charge for 3"</v>
          </cell>
          <cell r="GP4" t="str">
            <v>SO - Base charge for 4"</v>
          </cell>
          <cell r="GQ4" t="str">
            <v>SO - Base charge for 6"</v>
          </cell>
          <cell r="GR4" t="str">
            <v>SO - Base charge for 8"</v>
          </cell>
          <cell r="GS4" t="str">
            <v>SO - Base charge for 10"</v>
          </cell>
          <cell r="GT4" t="str">
            <v>SO - Base charge for over 10"</v>
          </cell>
          <cell r="GU4" t="str">
            <v>SO - Consumption allowance included with base charge</v>
          </cell>
          <cell r="GV4" t="str">
            <v>SO - Allowance varies by meter size</v>
          </cell>
          <cell r="GW4" t="str">
            <v>SO - Allowance for 1/2"</v>
          </cell>
          <cell r="GX4" t="str">
            <v>SO - Allowance for 5/8"</v>
          </cell>
          <cell r="GY4" t="str">
            <v>SO - Allowance for 3/4"</v>
          </cell>
          <cell r="GZ4" t="str">
            <v>SO - Allowance for 1"</v>
          </cell>
          <cell r="HA4" t="str">
            <v>SO - Allowance for 1-1/2"</v>
          </cell>
          <cell r="HB4" t="str">
            <v>SO - Allowance for 2"</v>
          </cell>
          <cell r="HC4" t="str">
            <v>SO - Allowance for 3"</v>
          </cell>
          <cell r="HD4" t="str">
            <v>SO - Allowance for 4"</v>
          </cell>
          <cell r="HE4" t="str">
            <v>SO - Allowance for 6"</v>
          </cell>
          <cell r="HF4" t="str">
            <v>SO - Allowance for 8"</v>
          </cell>
          <cell r="HG4" t="str">
            <v>SO - Allowance for 10"</v>
          </cell>
          <cell r="HH4" t="str">
            <v>SO - Allowance for over 10"</v>
          </cell>
          <cell r="HI4" t="str">
            <v>SO - Volumetric rate structure</v>
          </cell>
          <cell r="HJ4" t="str">
            <v>SO - Flat charge</v>
          </cell>
          <cell r="HK4" t="str">
            <v>SO - Uniform rate</v>
          </cell>
          <cell r="HL4" t="str">
            <v>SO - Cap quantity</v>
          </cell>
          <cell r="HM4" t="str">
            <v>SO - High season start month</v>
          </cell>
          <cell r="HN4" t="str">
            <v>SO - High season end month</v>
          </cell>
          <cell r="HO4" t="str">
            <v>SO - High season uniform rate</v>
          </cell>
          <cell r="HP4" t="str">
            <v>SO - Low season uniform rate</v>
          </cell>
          <cell r="HQ4" t="str">
            <v>SO - Block 1 maximum quantity</v>
          </cell>
          <cell r="HR4" t="str">
            <v>SO - Block 2 maximum quantity</v>
          </cell>
          <cell r="HS4" t="str">
            <v>SO - Block 3 maximum quantity</v>
          </cell>
          <cell r="HT4" t="str">
            <v>SO - Block 4 maximum quantity</v>
          </cell>
          <cell r="HU4" t="str">
            <v>SO - Block 5 maximum quantity</v>
          </cell>
          <cell r="HV4" t="str">
            <v>SO - Block 6 maximum quantity</v>
          </cell>
          <cell r="HW4" t="str">
            <v>SO - Block 7 maximum quantity</v>
          </cell>
          <cell r="HX4" t="str">
            <v>SO - Block 8 maximum quantity</v>
          </cell>
          <cell r="HY4" t="str">
            <v>SO - Block 9 maximum quantity</v>
          </cell>
          <cell r="HZ4" t="str">
            <v>SO - Block 10 maximum quantity</v>
          </cell>
          <cell r="IA4" t="str">
            <v>SO - Block 1 rate</v>
          </cell>
          <cell r="IB4" t="str">
            <v>SO - Block 2 rate</v>
          </cell>
          <cell r="IC4" t="str">
            <v>SO - Block 3 rate</v>
          </cell>
          <cell r="ID4" t="str">
            <v>SO - Block 4 rate</v>
          </cell>
          <cell r="IE4" t="str">
            <v>SO - Block 5 rate</v>
          </cell>
          <cell r="IF4" t="str">
            <v>SO - Block 6 rate</v>
          </cell>
          <cell r="IG4" t="str">
            <v>SO - Block 7 rate</v>
          </cell>
          <cell r="IH4" t="str">
            <v>SO - Block 8 rate</v>
          </cell>
          <cell r="II4" t="str">
            <v>SO - Block 9 rate</v>
          </cell>
          <cell r="IJ4" t="str">
            <v>SO - Block 10 rate</v>
          </cell>
          <cell r="IK4" t="str">
            <v>SO - Final Block rate</v>
          </cell>
        </row>
        <row r="5">
          <cell r="A5" t="str">
            <v>Asheboro</v>
          </cell>
          <cell r="B5" t="str">
            <v>Asheboro</v>
          </cell>
          <cell r="C5" t="str">
            <v>SE</v>
          </cell>
          <cell r="D5" t="str">
            <v>Both Water and Sewer</v>
          </cell>
          <cell r="E5" t="str">
            <v>per 100 cf</v>
          </cell>
          <cell r="F5" t="str">
            <v>06-07</v>
          </cell>
          <cell r="H5" t="b">
            <v>0</v>
          </cell>
          <cell r="J5" t="b">
            <v>1</v>
          </cell>
          <cell r="K5" t="b">
            <v>1</v>
          </cell>
          <cell r="L5" t="str">
            <v>Bi-monthly</v>
          </cell>
          <cell r="M5" t="str">
            <v>Constant</v>
          </cell>
          <cell r="N5">
            <v>14.2</v>
          </cell>
          <cell r="AA5">
            <v>3</v>
          </cell>
          <cell r="AB5" t="b">
            <v>0</v>
          </cell>
          <cell r="AO5" t="str">
            <v>Uniform Rate</v>
          </cell>
          <cell r="AQ5">
            <v>2.3199999999999998</v>
          </cell>
          <cell r="BR5" t="str">
            <v>Bi-monthly</v>
          </cell>
          <cell r="BS5" t="str">
            <v>Constant</v>
          </cell>
          <cell r="BT5">
            <v>35.5</v>
          </cell>
          <cell r="CG5">
            <v>3</v>
          </cell>
          <cell r="CH5" t="b">
            <v>0</v>
          </cell>
          <cell r="CU5" t="str">
            <v>Uniform Rate</v>
          </cell>
          <cell r="CW5">
            <v>5.8</v>
          </cell>
          <cell r="DX5" t="b">
            <v>1</v>
          </cell>
          <cell r="DY5" t="b">
            <v>1</v>
          </cell>
          <cell r="DZ5" t="str">
            <v>Bi-monthly</v>
          </cell>
          <cell r="EA5" t="str">
            <v>Constant</v>
          </cell>
          <cell r="EB5">
            <v>17.82</v>
          </cell>
          <cell r="EO5">
            <v>3</v>
          </cell>
          <cell r="EP5" t="b">
            <v>0</v>
          </cell>
          <cell r="FC5" t="str">
            <v>Uniform Rate</v>
          </cell>
          <cell r="FE5">
            <v>2.3199999999999998</v>
          </cell>
          <cell r="GF5" t="str">
            <v>Bi-monthly</v>
          </cell>
          <cell r="GG5" t="str">
            <v>Constant</v>
          </cell>
          <cell r="GH5">
            <v>44.55</v>
          </cell>
          <cell r="GU5">
            <v>3</v>
          </cell>
          <cell r="GV5" t="b">
            <v>0</v>
          </cell>
          <cell r="HI5" t="str">
            <v>Uniform Rate</v>
          </cell>
          <cell r="HK5">
            <v>5.8</v>
          </cell>
        </row>
        <row r="6">
          <cell r="A6" t="str">
            <v>Asheville</v>
          </cell>
          <cell r="B6" t="str">
            <v>Asheville</v>
          </cell>
          <cell r="C6" t="str">
            <v>SE</v>
          </cell>
          <cell r="D6" t="str">
            <v>Water Only</v>
          </cell>
          <cell r="E6" t="str">
            <v>per 100 cf</v>
          </cell>
          <cell r="F6" t="str">
            <v>06-07</v>
          </cell>
          <cell r="H6" t="b">
            <v>0</v>
          </cell>
          <cell r="I6" t="str">
            <v>Includes Monthly Capital Improvement Fee and Bill Charge</v>
          </cell>
          <cell r="J6" t="b">
            <v>0</v>
          </cell>
          <cell r="K6" t="b">
            <v>1</v>
          </cell>
          <cell r="L6" t="str">
            <v>Bi-monthly</v>
          </cell>
          <cell r="M6" t="str">
            <v>By Meter Size</v>
          </cell>
          <cell r="P6">
            <v>11.83</v>
          </cell>
          <cell r="Q6">
            <v>12.83</v>
          </cell>
          <cell r="R6">
            <v>100.83</v>
          </cell>
          <cell r="S6">
            <v>164.83</v>
          </cell>
          <cell r="T6">
            <v>284.83</v>
          </cell>
          <cell r="U6">
            <v>884.83</v>
          </cell>
          <cell r="V6">
            <v>1544.83</v>
          </cell>
          <cell r="W6">
            <v>1984.83</v>
          </cell>
          <cell r="X6">
            <v>2424.83</v>
          </cell>
          <cell r="Y6">
            <v>2864.83</v>
          </cell>
          <cell r="AA6">
            <v>0</v>
          </cell>
          <cell r="AB6" t="b">
            <v>0</v>
          </cell>
          <cell r="AO6" t="str">
            <v>Uniform Rate</v>
          </cell>
          <cell r="AQ6">
            <v>3.32</v>
          </cell>
          <cell r="CH6" t="b">
            <v>0</v>
          </cell>
          <cell r="DX6" t="b">
            <v>0</v>
          </cell>
          <cell r="DY6" t="b">
            <v>0</v>
          </cell>
          <cell r="EP6" t="b">
            <v>0</v>
          </cell>
          <cell r="GV6" t="b">
            <v>0</v>
          </cell>
        </row>
        <row r="7">
          <cell r="A7" t="str">
            <v>Atlantic Beach</v>
          </cell>
          <cell r="B7" t="str">
            <v>Atlantic Beach</v>
          </cell>
          <cell r="C7" t="str">
            <v>SE</v>
          </cell>
          <cell r="D7" t="str">
            <v>Water Only</v>
          </cell>
          <cell r="E7" t="str">
            <v>per 1000 gallons</v>
          </cell>
          <cell r="F7" t="str">
            <v>06-07</v>
          </cell>
          <cell r="H7" t="b">
            <v>0</v>
          </cell>
          <cell r="J7" t="b">
            <v>1</v>
          </cell>
          <cell r="K7" t="b">
            <v>0</v>
          </cell>
          <cell r="L7" t="str">
            <v>Monthly</v>
          </cell>
          <cell r="M7" t="str">
            <v>By Meter Size</v>
          </cell>
          <cell r="Q7">
            <v>9</v>
          </cell>
          <cell r="R7">
            <v>11.25</v>
          </cell>
          <cell r="S7">
            <v>16.88</v>
          </cell>
          <cell r="T7">
            <v>28.13</v>
          </cell>
          <cell r="U7">
            <v>140.63</v>
          </cell>
          <cell r="V7">
            <v>151.88</v>
          </cell>
          <cell r="W7">
            <v>309.38</v>
          </cell>
          <cell r="AA7">
            <v>0</v>
          </cell>
          <cell r="AB7" t="b">
            <v>1</v>
          </cell>
          <cell r="AE7">
            <v>4</v>
          </cell>
          <cell r="AF7">
            <v>5</v>
          </cell>
          <cell r="AG7">
            <v>7.5</v>
          </cell>
          <cell r="AH7">
            <v>12.5</v>
          </cell>
          <cell r="AI7">
            <v>62.5</v>
          </cell>
          <cell r="AJ7">
            <v>67.5</v>
          </cell>
          <cell r="AK7">
            <v>137.5</v>
          </cell>
          <cell r="AO7" t="str">
            <v>Uniform Rate</v>
          </cell>
          <cell r="AQ7">
            <v>2.5</v>
          </cell>
          <cell r="BR7" t="str">
            <v>Monthly</v>
          </cell>
          <cell r="BS7" t="str">
            <v>By Meter Size</v>
          </cell>
          <cell r="BW7">
            <v>18</v>
          </cell>
          <cell r="BX7">
            <v>22.5</v>
          </cell>
          <cell r="BY7">
            <v>33.76</v>
          </cell>
          <cell r="BZ7">
            <v>56.26</v>
          </cell>
          <cell r="CA7">
            <v>281.26</v>
          </cell>
          <cell r="CB7">
            <v>303.76</v>
          </cell>
          <cell r="CC7">
            <v>618.76</v>
          </cell>
          <cell r="CG7">
            <v>0</v>
          </cell>
          <cell r="CH7" t="b">
            <v>1</v>
          </cell>
          <cell r="CK7">
            <v>4</v>
          </cell>
          <cell r="CL7">
            <v>5</v>
          </cell>
          <cell r="CM7">
            <v>7.5</v>
          </cell>
          <cell r="CN7">
            <v>12.5</v>
          </cell>
          <cell r="CO7">
            <v>62.5</v>
          </cell>
          <cell r="CP7">
            <v>67.5</v>
          </cell>
          <cell r="CQ7">
            <v>137.5</v>
          </cell>
          <cell r="CU7" t="str">
            <v>Uniform Rate</v>
          </cell>
          <cell r="CW7">
            <v>5</v>
          </cell>
          <cell r="CY7">
            <v>0</v>
          </cell>
          <cell r="CZ7">
            <v>0</v>
          </cell>
          <cell r="DX7" t="b">
            <v>0</v>
          </cell>
          <cell r="DY7" t="b">
            <v>0</v>
          </cell>
          <cell r="EP7" t="b">
            <v>0</v>
          </cell>
          <cell r="GV7" t="b">
            <v>0</v>
          </cell>
        </row>
        <row r="8">
          <cell r="A8" t="str">
            <v>Aulander</v>
          </cell>
          <cell r="B8" t="str">
            <v>Aulander</v>
          </cell>
          <cell r="C8" t="str">
            <v>OF</v>
          </cell>
          <cell r="D8" t="str">
            <v>Both Water and Sewer</v>
          </cell>
          <cell r="E8" t="str">
            <v>per 1000 gallons</v>
          </cell>
          <cell r="F8" t="str">
            <v>06-07</v>
          </cell>
          <cell r="H8" t="b">
            <v>0</v>
          </cell>
          <cell r="J8" t="b">
            <v>1</v>
          </cell>
          <cell r="K8" t="b">
            <v>0</v>
          </cell>
          <cell r="L8" t="str">
            <v>Unknown</v>
          </cell>
          <cell r="M8" t="str">
            <v>Constant</v>
          </cell>
          <cell r="N8">
            <v>15</v>
          </cell>
          <cell r="AA8">
            <v>3.3</v>
          </cell>
          <cell r="AB8" t="b">
            <v>0</v>
          </cell>
          <cell r="AO8" t="str">
            <v>Uniform Rate</v>
          </cell>
          <cell r="AQ8">
            <v>1.75</v>
          </cell>
          <cell r="BR8" t="str">
            <v>Unknown</v>
          </cell>
          <cell r="BS8" t="str">
            <v>Constant</v>
          </cell>
          <cell r="BT8">
            <v>22</v>
          </cell>
          <cell r="CG8">
            <v>3.3</v>
          </cell>
          <cell r="CH8" t="b">
            <v>0</v>
          </cell>
          <cell r="CU8" t="str">
            <v>Uniform Rate</v>
          </cell>
          <cell r="CW8">
            <v>2.35</v>
          </cell>
          <cell r="DX8" t="b">
            <v>1</v>
          </cell>
          <cell r="DY8" t="b">
            <v>0</v>
          </cell>
          <cell r="DZ8" t="str">
            <v>Unknown</v>
          </cell>
          <cell r="EA8" t="str">
            <v>Constant</v>
          </cell>
          <cell r="EB8">
            <v>10.5</v>
          </cell>
          <cell r="EO8">
            <v>0</v>
          </cell>
          <cell r="EP8" t="b">
            <v>0</v>
          </cell>
          <cell r="FC8" t="str">
            <v>Uniform Rate</v>
          </cell>
          <cell r="FE8">
            <v>2.5</v>
          </cell>
          <cell r="GF8" t="str">
            <v>Unknown</v>
          </cell>
          <cell r="GG8" t="str">
            <v>Constant</v>
          </cell>
          <cell r="GH8">
            <v>14.1</v>
          </cell>
          <cell r="GU8">
            <v>0</v>
          </cell>
          <cell r="GV8" t="b">
            <v>0</v>
          </cell>
          <cell r="HI8" t="str">
            <v>Uniform Rate</v>
          </cell>
          <cell r="HK8">
            <v>3.8</v>
          </cell>
        </row>
        <row r="9">
          <cell r="A9" t="str">
            <v>Aurora</v>
          </cell>
          <cell r="B9" t="str">
            <v>Aurora</v>
          </cell>
          <cell r="C9" t="str">
            <v>SE</v>
          </cell>
          <cell r="D9" t="str">
            <v>Both Water and Sewer</v>
          </cell>
          <cell r="E9" t="str">
            <v>per 1000 gallons</v>
          </cell>
          <cell r="F9" t="str">
            <v>06-07</v>
          </cell>
          <cell r="H9" t="b">
            <v>0</v>
          </cell>
          <cell r="J9" t="b">
            <v>1</v>
          </cell>
          <cell r="K9" t="b">
            <v>0</v>
          </cell>
          <cell r="L9" t="str">
            <v>Monthly</v>
          </cell>
          <cell r="M9" t="str">
            <v>Constant</v>
          </cell>
          <cell r="N9">
            <v>11.31</v>
          </cell>
          <cell r="AA9">
            <v>0</v>
          </cell>
          <cell r="AB9" t="b">
            <v>0</v>
          </cell>
          <cell r="AO9" t="str">
            <v>Increasing Block</v>
          </cell>
          <cell r="AW9">
            <v>20</v>
          </cell>
          <cell r="BG9">
            <v>2</v>
          </cell>
          <cell r="BQ9">
            <v>2.2000000000000002</v>
          </cell>
          <cell r="BR9" t="str">
            <v>Monthly</v>
          </cell>
          <cell r="BS9" t="str">
            <v>Constant</v>
          </cell>
          <cell r="BT9">
            <v>22.62</v>
          </cell>
          <cell r="CG9">
            <v>0</v>
          </cell>
          <cell r="CH9" t="b">
            <v>0</v>
          </cell>
          <cell r="CU9" t="str">
            <v>Increasing Block</v>
          </cell>
          <cell r="DC9">
            <v>20</v>
          </cell>
          <cell r="DM9">
            <v>4</v>
          </cell>
          <cell r="DW9">
            <v>4.4000000000000004</v>
          </cell>
          <cell r="DX9" t="b">
            <v>1</v>
          </cell>
          <cell r="DY9" t="b">
            <v>0</v>
          </cell>
          <cell r="DZ9" t="str">
            <v>Monthly</v>
          </cell>
          <cell r="EA9" t="str">
            <v>Constant</v>
          </cell>
          <cell r="EB9">
            <v>12.31</v>
          </cell>
          <cell r="EO9">
            <v>0</v>
          </cell>
          <cell r="EP9" t="b">
            <v>0</v>
          </cell>
          <cell r="FC9" t="str">
            <v>Increasing Block</v>
          </cell>
          <cell r="FK9">
            <v>20</v>
          </cell>
          <cell r="FU9">
            <v>2.1739999999999999</v>
          </cell>
          <cell r="GE9">
            <v>2.391</v>
          </cell>
          <cell r="GF9" t="str">
            <v>Monthly</v>
          </cell>
          <cell r="GG9" t="str">
            <v>Constant</v>
          </cell>
          <cell r="GH9">
            <v>24.62</v>
          </cell>
          <cell r="GU9">
            <v>0</v>
          </cell>
          <cell r="GV9" t="b">
            <v>0</v>
          </cell>
          <cell r="HI9" t="str">
            <v>Increasing Block</v>
          </cell>
          <cell r="HQ9">
            <v>20</v>
          </cell>
          <cell r="IA9">
            <v>4.3479999999999999</v>
          </cell>
          <cell r="IK9">
            <v>4.7830000000000004</v>
          </cell>
        </row>
        <row r="10">
          <cell r="A10" t="str">
            <v>Autryville</v>
          </cell>
          <cell r="B10" t="str">
            <v>Autryville</v>
          </cell>
          <cell r="C10" t="str">
            <v>0506</v>
          </cell>
          <cell r="D10" t="str">
            <v>Water Only</v>
          </cell>
          <cell r="E10" t="str">
            <v>per 1000 gallons</v>
          </cell>
          <cell r="F10" t="str">
            <v>05-06</v>
          </cell>
          <cell r="H10" t="b">
            <v>0</v>
          </cell>
          <cell r="J10" t="b">
            <v>1</v>
          </cell>
          <cell r="K10" t="b">
            <v>0</v>
          </cell>
          <cell r="L10" t="str">
            <v>Monthly</v>
          </cell>
          <cell r="M10" t="str">
            <v>Constant</v>
          </cell>
          <cell r="N10">
            <v>18</v>
          </cell>
          <cell r="AA10">
            <v>1</v>
          </cell>
          <cell r="AB10" t="b">
            <v>0</v>
          </cell>
          <cell r="AO10" t="str">
            <v>Uniform Rate</v>
          </cell>
          <cell r="AQ10">
            <v>3.5</v>
          </cell>
          <cell r="BR10" t="str">
            <v>Monthly</v>
          </cell>
          <cell r="BS10" t="str">
            <v>Constant</v>
          </cell>
          <cell r="BT10">
            <v>22.5</v>
          </cell>
          <cell r="CG10">
            <v>1</v>
          </cell>
          <cell r="CH10" t="b">
            <v>0</v>
          </cell>
          <cell r="CU10" t="str">
            <v>Uniform Rate</v>
          </cell>
          <cell r="CW10">
            <v>4.38</v>
          </cell>
          <cell r="DX10" t="b">
            <v>0</v>
          </cell>
          <cell r="DY10" t="b">
            <v>0</v>
          </cell>
          <cell r="EP10" t="b">
            <v>0</v>
          </cell>
          <cell r="GV10" t="b">
            <v>0</v>
          </cell>
        </row>
        <row r="11">
          <cell r="A11" t="str">
            <v>Arba Water Corporation</v>
          </cell>
          <cell r="B11" t="str">
            <v>Arba Water Corporation</v>
          </cell>
          <cell r="C11" t="str">
            <v>SE</v>
          </cell>
          <cell r="D11" t="str">
            <v>Water Only</v>
          </cell>
          <cell r="E11" t="str">
            <v>per 1000 gallons</v>
          </cell>
          <cell r="F11" t="str">
            <v>06-07</v>
          </cell>
          <cell r="G11" t="str">
            <v>Small rural water-only system, with 80 customers, all residential. They match Greene County's water rates.</v>
          </cell>
          <cell r="H11" t="b">
            <v>0</v>
          </cell>
          <cell r="J11" t="b">
            <v>0</v>
          </cell>
          <cell r="K11" t="b">
            <v>0</v>
          </cell>
          <cell r="L11" t="str">
            <v>Quarterly</v>
          </cell>
          <cell r="M11" t="str">
            <v>Constant</v>
          </cell>
          <cell r="N11">
            <v>30</v>
          </cell>
          <cell r="AA11">
            <v>9</v>
          </cell>
          <cell r="AB11" t="b">
            <v>0</v>
          </cell>
          <cell r="AO11" t="str">
            <v>Uniform Rate</v>
          </cell>
          <cell r="AQ11">
            <v>3.1</v>
          </cell>
          <cell r="CH11" t="b">
            <v>0</v>
          </cell>
          <cell r="DX11" t="b">
            <v>0</v>
          </cell>
          <cell r="DY11" t="b">
            <v>0</v>
          </cell>
          <cell r="EP11" t="b">
            <v>0</v>
          </cell>
          <cell r="GV11" t="b">
            <v>0</v>
          </cell>
        </row>
        <row r="12">
          <cell r="A12" t="str">
            <v>Archdale</v>
          </cell>
          <cell r="B12" t="str">
            <v>Archdale</v>
          </cell>
          <cell r="C12" t="str">
            <v>SE</v>
          </cell>
          <cell r="D12" t="str">
            <v>Both Water and Sewer</v>
          </cell>
          <cell r="E12" t="str">
            <v>per 1000 gallons</v>
          </cell>
          <cell r="F12" t="str">
            <v>06-07</v>
          </cell>
          <cell r="H12" t="b">
            <v>0</v>
          </cell>
          <cell r="J12" t="b">
            <v>1</v>
          </cell>
          <cell r="K12" t="b">
            <v>0</v>
          </cell>
          <cell r="L12" t="str">
            <v>Monthly</v>
          </cell>
          <cell r="M12" t="str">
            <v>Constant</v>
          </cell>
          <cell r="N12">
            <v>8.24</v>
          </cell>
          <cell r="AA12">
            <v>2</v>
          </cell>
          <cell r="AB12" t="b">
            <v>0</v>
          </cell>
          <cell r="AO12" t="str">
            <v>Uniform Rate</v>
          </cell>
          <cell r="AQ12">
            <v>2.72</v>
          </cell>
          <cell r="BR12" t="str">
            <v>Monthly</v>
          </cell>
          <cell r="BS12" t="str">
            <v>Constant</v>
          </cell>
          <cell r="BT12">
            <v>16.48</v>
          </cell>
          <cell r="CG12">
            <v>2</v>
          </cell>
          <cell r="CH12" t="b">
            <v>0</v>
          </cell>
          <cell r="CU12" t="str">
            <v>Uniform Rate</v>
          </cell>
          <cell r="CW12">
            <v>5.44</v>
          </cell>
          <cell r="DX12" t="b">
            <v>1</v>
          </cell>
          <cell r="DY12" t="b">
            <v>0</v>
          </cell>
          <cell r="DZ12" t="str">
            <v>Monthly</v>
          </cell>
          <cell r="EA12" t="str">
            <v>Constant</v>
          </cell>
          <cell r="EB12">
            <v>12.36</v>
          </cell>
          <cell r="EO12">
            <v>2</v>
          </cell>
          <cell r="EP12" t="b">
            <v>0</v>
          </cell>
          <cell r="FC12" t="str">
            <v>Uniform Rate</v>
          </cell>
          <cell r="FE12">
            <v>4.08</v>
          </cell>
          <cell r="GF12" t="str">
            <v>Monthly</v>
          </cell>
          <cell r="GG12" t="str">
            <v>Constant</v>
          </cell>
          <cell r="GH12">
            <v>24.72</v>
          </cell>
          <cell r="GU12">
            <v>2</v>
          </cell>
          <cell r="GV12" t="b">
            <v>0</v>
          </cell>
          <cell r="HI12" t="str">
            <v>Uniform Rate</v>
          </cell>
          <cell r="HK12">
            <v>8.16</v>
          </cell>
        </row>
        <row r="13">
          <cell r="A13" t="str">
            <v>Aberdeen</v>
          </cell>
          <cell r="B13" t="str">
            <v>Aberdeen</v>
          </cell>
          <cell r="C13" t="str">
            <v>OF</v>
          </cell>
          <cell r="D13" t="str">
            <v>Both Water and Sewer</v>
          </cell>
          <cell r="E13" t="str">
            <v>per 1000 gallons</v>
          </cell>
          <cell r="F13" t="str">
            <v>06-07</v>
          </cell>
          <cell r="H13" t="b">
            <v>0</v>
          </cell>
          <cell r="J13" t="b">
            <v>1</v>
          </cell>
          <cell r="K13" t="b">
            <v>0</v>
          </cell>
          <cell r="L13" t="str">
            <v>Bi-monthly</v>
          </cell>
          <cell r="M13" t="str">
            <v>Constant</v>
          </cell>
          <cell r="N13">
            <v>8</v>
          </cell>
          <cell r="AA13">
            <v>0</v>
          </cell>
          <cell r="AB13" t="b">
            <v>0</v>
          </cell>
          <cell r="AO13" t="str">
            <v>Increasing Block</v>
          </cell>
          <cell r="AW13">
            <v>20</v>
          </cell>
          <cell r="AX13">
            <v>100</v>
          </cell>
          <cell r="BG13">
            <v>2.0299999999999998</v>
          </cell>
          <cell r="BH13">
            <v>2.86</v>
          </cell>
          <cell r="BQ13">
            <v>3.17</v>
          </cell>
          <cell r="BR13" t="str">
            <v>Bi-monthly</v>
          </cell>
          <cell r="BS13" t="str">
            <v>Constant</v>
          </cell>
          <cell r="BT13">
            <v>14</v>
          </cell>
          <cell r="CG13">
            <v>0</v>
          </cell>
          <cell r="CH13" t="b">
            <v>0</v>
          </cell>
          <cell r="CU13" t="str">
            <v>Increasing Block</v>
          </cell>
          <cell r="DC13">
            <v>20</v>
          </cell>
          <cell r="DD13">
            <v>100</v>
          </cell>
          <cell r="DM13">
            <v>4.05</v>
          </cell>
          <cell r="DN13">
            <v>5.7</v>
          </cell>
          <cell r="DW13">
            <v>6.33</v>
          </cell>
          <cell r="DX13" t="b">
            <v>1</v>
          </cell>
          <cell r="DY13" t="b">
            <v>0</v>
          </cell>
          <cell r="DZ13" t="str">
            <v>Bi-monthly</v>
          </cell>
          <cell r="EA13" t="str">
            <v>Constant</v>
          </cell>
          <cell r="EB13">
            <v>7</v>
          </cell>
          <cell r="EO13">
            <v>0</v>
          </cell>
          <cell r="EP13" t="b">
            <v>0</v>
          </cell>
          <cell r="FC13" t="str">
            <v>Increasing Block</v>
          </cell>
          <cell r="FK13">
            <v>20</v>
          </cell>
          <cell r="FU13">
            <v>2.48</v>
          </cell>
          <cell r="GE13">
            <v>3.49</v>
          </cell>
          <cell r="GF13" t="str">
            <v>Bi-monthly</v>
          </cell>
          <cell r="GG13" t="str">
            <v>Constant</v>
          </cell>
          <cell r="GH13">
            <v>12</v>
          </cell>
          <cell r="GU13">
            <v>0</v>
          </cell>
          <cell r="GV13" t="b">
            <v>0</v>
          </cell>
          <cell r="HI13" t="str">
            <v>Increasing Block</v>
          </cell>
          <cell r="HQ13">
            <v>20</v>
          </cell>
          <cell r="IA13">
            <v>4.9400000000000004</v>
          </cell>
          <cell r="IK13">
            <v>6.96</v>
          </cell>
        </row>
        <row r="14">
          <cell r="A14" t="str">
            <v>Ahoskie</v>
          </cell>
          <cell r="B14" t="str">
            <v>Ahoskie</v>
          </cell>
          <cell r="C14" t="str">
            <v>OF</v>
          </cell>
          <cell r="D14" t="str">
            <v>Both Water and Sewer</v>
          </cell>
          <cell r="E14" t="str">
            <v>per 1000 gallons</v>
          </cell>
          <cell r="F14" t="str">
            <v>06-07</v>
          </cell>
          <cell r="H14" t="b">
            <v>0</v>
          </cell>
          <cell r="J14" t="b">
            <v>1</v>
          </cell>
          <cell r="K14" t="b">
            <v>0</v>
          </cell>
          <cell r="L14" t="str">
            <v>Monthly</v>
          </cell>
          <cell r="M14" t="str">
            <v>Constant</v>
          </cell>
          <cell r="N14">
            <v>3</v>
          </cell>
          <cell r="AA14">
            <v>0</v>
          </cell>
          <cell r="AB14" t="b">
            <v>0</v>
          </cell>
          <cell r="AO14" t="str">
            <v>Uniform Rate</v>
          </cell>
          <cell r="AQ14">
            <v>2.75</v>
          </cell>
          <cell r="BR14" t="str">
            <v>Monthly</v>
          </cell>
          <cell r="BS14" t="str">
            <v>Constant</v>
          </cell>
          <cell r="BT14">
            <v>6</v>
          </cell>
          <cell r="CG14">
            <v>0</v>
          </cell>
          <cell r="CH14" t="b">
            <v>0</v>
          </cell>
          <cell r="CU14" t="str">
            <v>Uniform Rate</v>
          </cell>
          <cell r="CW14">
            <v>5.5</v>
          </cell>
          <cell r="CY14">
            <v>0</v>
          </cell>
          <cell r="CZ14">
            <v>0</v>
          </cell>
          <cell r="DX14" t="b">
            <v>1</v>
          </cell>
          <cell r="DY14" t="b">
            <v>0</v>
          </cell>
          <cell r="DZ14" t="str">
            <v>Monthly</v>
          </cell>
          <cell r="EA14" t="str">
            <v>Constant</v>
          </cell>
          <cell r="EB14">
            <v>6</v>
          </cell>
          <cell r="EO14">
            <v>0</v>
          </cell>
          <cell r="EP14" t="b">
            <v>0</v>
          </cell>
          <cell r="FC14" t="str">
            <v>Uniform Rate</v>
          </cell>
          <cell r="FE14">
            <v>3.35</v>
          </cell>
          <cell r="GF14" t="str">
            <v>Monthly</v>
          </cell>
          <cell r="GG14" t="str">
            <v>Constant</v>
          </cell>
          <cell r="GH14">
            <v>12</v>
          </cell>
          <cell r="GU14">
            <v>0</v>
          </cell>
          <cell r="GV14" t="b">
            <v>0</v>
          </cell>
          <cell r="HI14" t="str">
            <v>Uniform Rate</v>
          </cell>
          <cell r="HK14">
            <v>6.7</v>
          </cell>
          <cell r="HM14">
            <v>0</v>
          </cell>
          <cell r="HN14">
            <v>0</v>
          </cell>
        </row>
        <row r="15">
          <cell r="A15" t="str">
            <v>Alamance</v>
          </cell>
          <cell r="B15" t="str">
            <v>Alamance</v>
          </cell>
          <cell r="C15" t="str">
            <v>SE</v>
          </cell>
          <cell r="D15" t="str">
            <v>Both Water and Sewer</v>
          </cell>
          <cell r="E15" t="str">
            <v>per 1000 gallons</v>
          </cell>
          <cell r="F15" t="str">
            <v>06-07</v>
          </cell>
          <cell r="H15" t="b">
            <v>0</v>
          </cell>
          <cell r="J15" t="b">
            <v>0</v>
          </cell>
          <cell r="K15" t="b">
            <v>0</v>
          </cell>
          <cell r="L15" t="str">
            <v>Bi-monthly</v>
          </cell>
          <cell r="M15" t="str">
            <v>Constant</v>
          </cell>
          <cell r="N15">
            <v>17</v>
          </cell>
          <cell r="AA15">
            <v>0</v>
          </cell>
          <cell r="AB15" t="b">
            <v>0</v>
          </cell>
          <cell r="AO15" t="str">
            <v>Uniform Rate</v>
          </cell>
          <cell r="AQ15">
            <v>2.89</v>
          </cell>
          <cell r="CH15" t="b">
            <v>0</v>
          </cell>
          <cell r="DX15" t="b">
            <v>0</v>
          </cell>
          <cell r="DY15" t="b">
            <v>0</v>
          </cell>
          <cell r="DZ15" t="str">
            <v>Bi-monthly</v>
          </cell>
          <cell r="EA15" t="str">
            <v>Constant</v>
          </cell>
          <cell r="EB15">
            <v>18</v>
          </cell>
          <cell r="EO15">
            <v>0</v>
          </cell>
          <cell r="EP15" t="b">
            <v>0</v>
          </cell>
          <cell r="FC15" t="str">
            <v>Uniform Rate</v>
          </cell>
          <cell r="FE15">
            <v>3.49</v>
          </cell>
          <cell r="GV15" t="b">
            <v>0</v>
          </cell>
        </row>
        <row r="16">
          <cell r="A16" t="str">
            <v>Albemarle</v>
          </cell>
          <cell r="B16" t="str">
            <v>Albemarle</v>
          </cell>
          <cell r="C16" t="str">
            <v>SE</v>
          </cell>
          <cell r="D16" t="str">
            <v>Both Water and Sewer</v>
          </cell>
          <cell r="E16" t="str">
            <v>per 100 cf</v>
          </cell>
          <cell r="F16" t="str">
            <v>06-07</v>
          </cell>
          <cell r="H16" t="b">
            <v>0</v>
          </cell>
          <cell r="J16" t="b">
            <v>1</v>
          </cell>
          <cell r="K16" t="b">
            <v>0</v>
          </cell>
          <cell r="L16" t="str">
            <v>Monthly</v>
          </cell>
          <cell r="M16" t="str">
            <v>Constant</v>
          </cell>
          <cell r="N16">
            <v>9.2100000000000009</v>
          </cell>
          <cell r="AA16">
            <v>2</v>
          </cell>
          <cell r="AB16" t="b">
            <v>0</v>
          </cell>
          <cell r="AO16" t="str">
            <v>Decreasing Block</v>
          </cell>
          <cell r="AW16">
            <v>200</v>
          </cell>
          <cell r="AX16">
            <v>2000</v>
          </cell>
          <cell r="BG16">
            <v>1.61</v>
          </cell>
          <cell r="BH16">
            <v>1.38</v>
          </cell>
          <cell r="BQ16">
            <v>1.01</v>
          </cell>
          <cell r="BR16" t="str">
            <v>Monthly</v>
          </cell>
          <cell r="BS16" t="str">
            <v>Constant</v>
          </cell>
          <cell r="BT16">
            <v>18.420000000000002</v>
          </cell>
          <cell r="CG16">
            <v>2</v>
          </cell>
          <cell r="CH16" t="b">
            <v>0</v>
          </cell>
          <cell r="CU16" t="str">
            <v>Decreasing Block</v>
          </cell>
          <cell r="DC16">
            <v>200</v>
          </cell>
          <cell r="DD16">
            <v>2000</v>
          </cell>
          <cell r="DM16">
            <v>3.22</v>
          </cell>
          <cell r="DN16">
            <v>2.76</v>
          </cell>
          <cell r="DW16">
            <v>1.01</v>
          </cell>
          <cell r="DX16" t="b">
            <v>1</v>
          </cell>
          <cell r="DY16" t="b">
            <v>0</v>
          </cell>
          <cell r="DZ16" t="str">
            <v>Monthly</v>
          </cell>
          <cell r="EA16" t="str">
            <v>Constant</v>
          </cell>
          <cell r="EB16">
            <v>7.46</v>
          </cell>
          <cell r="EO16">
            <v>2</v>
          </cell>
          <cell r="EP16" t="b">
            <v>0</v>
          </cell>
          <cell r="FC16" t="str">
            <v>Uniform Rate</v>
          </cell>
          <cell r="FE16">
            <v>1.7</v>
          </cell>
          <cell r="GF16" t="str">
            <v>Monthly</v>
          </cell>
          <cell r="GG16" t="str">
            <v>Constant</v>
          </cell>
          <cell r="GH16">
            <v>14.92</v>
          </cell>
          <cell r="GU16">
            <v>2</v>
          </cell>
          <cell r="GV16" t="b">
            <v>0</v>
          </cell>
          <cell r="HI16" t="str">
            <v>Decreasing Block</v>
          </cell>
          <cell r="HQ16">
            <v>2000</v>
          </cell>
          <cell r="IA16">
            <v>3.4</v>
          </cell>
          <cell r="IK16">
            <v>1.7</v>
          </cell>
        </row>
        <row r="17">
          <cell r="A17" t="str">
            <v>Alexander County</v>
          </cell>
          <cell r="B17" t="str">
            <v>Alexander County</v>
          </cell>
          <cell r="C17" t="str">
            <v>SE</v>
          </cell>
          <cell r="D17" t="str">
            <v>Both Water and Sewer</v>
          </cell>
          <cell r="E17" t="str">
            <v>per 100 cf</v>
          </cell>
          <cell r="F17" t="str">
            <v>06-07</v>
          </cell>
          <cell r="G17" t="str">
            <v>Same as Hickory's inside rates. Fixed WS customer charge + availability charge (by meter) + volume charge.</v>
          </cell>
          <cell r="H17" t="b">
            <v>0</v>
          </cell>
          <cell r="I17" t="str">
            <v>Includes customer charge and availability fee</v>
          </cell>
          <cell r="J17" t="b">
            <v>0</v>
          </cell>
          <cell r="K17" t="b">
            <v>0</v>
          </cell>
          <cell r="L17" t="str">
            <v>Monthly</v>
          </cell>
          <cell r="M17" t="str">
            <v>By Meter Size</v>
          </cell>
          <cell r="Q17">
            <v>11.2</v>
          </cell>
          <cell r="R17">
            <v>18.95</v>
          </cell>
          <cell r="S17">
            <v>22.84</v>
          </cell>
          <cell r="T17">
            <v>65.52</v>
          </cell>
          <cell r="U17">
            <v>127.62</v>
          </cell>
          <cell r="V17">
            <v>197.47</v>
          </cell>
          <cell r="W17">
            <v>391.52</v>
          </cell>
          <cell r="X17">
            <v>624.37</v>
          </cell>
          <cell r="AA17">
            <v>0</v>
          </cell>
          <cell r="AB17" t="b">
            <v>0</v>
          </cell>
          <cell r="AO17" t="str">
            <v>Decreasing Block</v>
          </cell>
          <cell r="AW17">
            <v>1500</v>
          </cell>
          <cell r="BG17">
            <v>0.88</v>
          </cell>
          <cell r="BQ17">
            <v>0.86</v>
          </cell>
          <cell r="CH17" t="b">
            <v>0</v>
          </cell>
          <cell r="DX17" t="b">
            <v>0</v>
          </cell>
          <cell r="DY17" t="b">
            <v>0</v>
          </cell>
          <cell r="DZ17" t="str">
            <v>Monthly</v>
          </cell>
          <cell r="EA17" t="str">
            <v>By Meter Size</v>
          </cell>
          <cell r="EE17">
            <v>10.75</v>
          </cell>
          <cell r="EF17">
            <v>17.739999999999998</v>
          </cell>
          <cell r="EG17">
            <v>21.23</v>
          </cell>
          <cell r="EH17">
            <v>59.66</v>
          </cell>
          <cell r="EI17">
            <v>115.55</v>
          </cell>
          <cell r="EJ17">
            <v>178.44</v>
          </cell>
          <cell r="EK17">
            <v>353.11</v>
          </cell>
          <cell r="EL17">
            <v>562.72</v>
          </cell>
          <cell r="EO17">
            <v>0</v>
          </cell>
          <cell r="EP17" t="b">
            <v>0</v>
          </cell>
          <cell r="FC17" t="str">
            <v>Uniform Rate</v>
          </cell>
          <cell r="FE17">
            <v>1.43</v>
          </cell>
          <cell r="GV17" t="b">
            <v>0</v>
          </cell>
        </row>
        <row r="18">
          <cell r="A18" t="str">
            <v>Andrews</v>
          </cell>
          <cell r="B18" t="str">
            <v>Andrews</v>
          </cell>
          <cell r="C18" t="str">
            <v>SE</v>
          </cell>
          <cell r="D18" t="str">
            <v>Both Water and Sewer</v>
          </cell>
          <cell r="E18" t="str">
            <v>per 1000 gallons</v>
          </cell>
          <cell r="F18" t="str">
            <v>06-07</v>
          </cell>
          <cell r="H18" t="b">
            <v>0</v>
          </cell>
          <cell r="J18" t="b">
            <v>1</v>
          </cell>
          <cell r="K18" t="b">
            <v>1</v>
          </cell>
          <cell r="L18" t="str">
            <v>Monthly</v>
          </cell>
          <cell r="M18" t="str">
            <v>Constant</v>
          </cell>
          <cell r="N18">
            <v>12</v>
          </cell>
          <cell r="AA18">
            <v>3.5</v>
          </cell>
          <cell r="AB18" t="b">
            <v>0</v>
          </cell>
          <cell r="AO18" t="str">
            <v>Uniform Rate</v>
          </cell>
          <cell r="AQ18">
            <v>3.25</v>
          </cell>
          <cell r="BR18" t="str">
            <v>Monthly</v>
          </cell>
          <cell r="BS18" t="str">
            <v>Constant</v>
          </cell>
          <cell r="BT18">
            <v>36</v>
          </cell>
          <cell r="CG18">
            <v>3.5</v>
          </cell>
          <cell r="CH18" t="b">
            <v>0</v>
          </cell>
          <cell r="CU18" t="str">
            <v>Uniform Rate</v>
          </cell>
          <cell r="CW18">
            <v>3.25</v>
          </cell>
          <cell r="DX18" t="b">
            <v>1</v>
          </cell>
          <cell r="DY18" t="b">
            <v>1</v>
          </cell>
          <cell r="DZ18" t="str">
            <v>Monthly</v>
          </cell>
          <cell r="EA18" t="str">
            <v>Constant</v>
          </cell>
          <cell r="EB18">
            <v>12</v>
          </cell>
          <cell r="EO18">
            <v>3.5</v>
          </cell>
          <cell r="EP18" t="b">
            <v>0</v>
          </cell>
          <cell r="FC18" t="str">
            <v>Uniform Rate</v>
          </cell>
          <cell r="FE18">
            <v>3.25</v>
          </cell>
          <cell r="GF18" t="str">
            <v>Monthly</v>
          </cell>
          <cell r="GG18" t="str">
            <v>Constant</v>
          </cell>
          <cell r="GH18">
            <v>31</v>
          </cell>
          <cell r="GU18">
            <v>2</v>
          </cell>
          <cell r="GV18" t="b">
            <v>0</v>
          </cell>
          <cell r="HI18" t="str">
            <v>Uniform Rate</v>
          </cell>
          <cell r="HK18">
            <v>3.25</v>
          </cell>
        </row>
        <row r="19">
          <cell r="A19" t="str">
            <v>Anson County</v>
          </cell>
          <cell r="B19" t="str">
            <v>Anson County</v>
          </cell>
          <cell r="C19" t="str">
            <v>SE</v>
          </cell>
          <cell r="D19" t="str">
            <v>Both Water and Sewer</v>
          </cell>
          <cell r="E19" t="str">
            <v>per 1000 gallons</v>
          </cell>
          <cell r="F19" t="str">
            <v>06-07</v>
          </cell>
          <cell r="G19" t="str">
            <v>Serves sewer to &lt;100 residents; they are mainly a regional sewer treatment plant for 5 municipalities and industrial customers. For water, serve large proportion of rural residents. Consider themselves mainly water only but do provide sewer to residents.</v>
          </cell>
          <cell r="H19" t="b">
            <v>0</v>
          </cell>
          <cell r="I19" t="str">
            <v>Collects sewer for very few residential customers</v>
          </cell>
          <cell r="J19" t="b">
            <v>0</v>
          </cell>
          <cell r="K19" t="b">
            <v>0</v>
          </cell>
          <cell r="L19" t="str">
            <v>Monthly</v>
          </cell>
          <cell r="M19" t="str">
            <v>By Meter Size</v>
          </cell>
          <cell r="Q19">
            <v>10.5</v>
          </cell>
          <cell r="R19">
            <v>39.479999999999997</v>
          </cell>
          <cell r="S19">
            <v>52.34</v>
          </cell>
          <cell r="T19">
            <v>65.209999999999994</v>
          </cell>
          <cell r="U19">
            <v>168.11</v>
          </cell>
          <cell r="V19">
            <v>317.83999999999997</v>
          </cell>
          <cell r="W19">
            <v>739.31</v>
          </cell>
          <cell r="X19">
            <v>1207.6099999999999</v>
          </cell>
          <cell r="Y19">
            <v>2378.36</v>
          </cell>
          <cell r="AA19">
            <v>0</v>
          </cell>
          <cell r="AB19" t="b">
            <v>1</v>
          </cell>
          <cell r="AE19">
            <v>2</v>
          </cell>
          <cell r="AF19">
            <v>10</v>
          </cell>
          <cell r="AG19">
            <v>15</v>
          </cell>
          <cell r="AH19">
            <v>20</v>
          </cell>
          <cell r="AI19">
            <v>60</v>
          </cell>
          <cell r="AJ19">
            <v>120</v>
          </cell>
          <cell r="AK19">
            <v>300</v>
          </cell>
          <cell r="AL19">
            <v>500</v>
          </cell>
          <cell r="AM19">
            <v>1000</v>
          </cell>
          <cell r="AO19" t="str">
            <v>Decreasing Block</v>
          </cell>
          <cell r="AW19">
            <v>10</v>
          </cell>
          <cell r="AX19">
            <v>100</v>
          </cell>
          <cell r="AY19">
            <v>1000</v>
          </cell>
          <cell r="AZ19">
            <v>2000</v>
          </cell>
          <cell r="BA19">
            <v>4000</v>
          </cell>
          <cell r="BB19">
            <v>6000</v>
          </cell>
          <cell r="BC19">
            <v>8000</v>
          </cell>
          <cell r="BG19">
            <v>3.62</v>
          </cell>
          <cell r="BH19">
            <v>2.57</v>
          </cell>
          <cell r="BI19">
            <v>2.34</v>
          </cell>
          <cell r="BJ19">
            <v>1.4782999999999999</v>
          </cell>
          <cell r="BK19">
            <v>1.4282999999999999</v>
          </cell>
          <cell r="BL19">
            <v>1.3983000000000001</v>
          </cell>
          <cell r="BM19">
            <v>1.3683000000000001</v>
          </cell>
          <cell r="BQ19">
            <v>1.3283</v>
          </cell>
          <cell r="CH19" t="b">
            <v>0</v>
          </cell>
          <cell r="DX19" t="b">
            <v>0</v>
          </cell>
          <cell r="DY19" t="b">
            <v>0</v>
          </cell>
          <cell r="DZ19" t="str">
            <v>Monthly</v>
          </cell>
          <cell r="EA19" t="str">
            <v>By Meter Size</v>
          </cell>
          <cell r="EE19">
            <v>10.5</v>
          </cell>
          <cell r="EF19">
            <v>31.18</v>
          </cell>
          <cell r="EG19">
            <v>44.11</v>
          </cell>
          <cell r="EH19">
            <v>57.03</v>
          </cell>
          <cell r="EI19">
            <v>160.43</v>
          </cell>
          <cell r="EJ19">
            <v>315.54000000000002</v>
          </cell>
          <cell r="EK19">
            <v>780.85</v>
          </cell>
          <cell r="EL19">
            <v>1297.8599999999999</v>
          </cell>
          <cell r="EM19">
            <v>2590.38</v>
          </cell>
          <cell r="EO19">
            <v>0</v>
          </cell>
          <cell r="EP19" t="b">
            <v>1</v>
          </cell>
          <cell r="ES19">
            <v>2</v>
          </cell>
          <cell r="ET19">
            <v>10</v>
          </cell>
          <cell r="EU19">
            <v>15</v>
          </cell>
          <cell r="EV19">
            <v>20</v>
          </cell>
          <cell r="EW19">
            <v>60</v>
          </cell>
          <cell r="EX19">
            <v>120</v>
          </cell>
          <cell r="EY19">
            <v>300</v>
          </cell>
          <cell r="EZ19">
            <v>500</v>
          </cell>
          <cell r="FA19">
            <v>1000</v>
          </cell>
          <cell r="FC19" t="str">
            <v>Uniform Rate</v>
          </cell>
          <cell r="FE19">
            <v>2.5851000000000002</v>
          </cell>
          <cell r="GV19" t="b">
            <v>0</v>
          </cell>
        </row>
        <row r="20">
          <cell r="A20" t="str">
            <v>Ansonville</v>
          </cell>
          <cell r="B20" t="str">
            <v>Ansonville</v>
          </cell>
          <cell r="C20" t="str">
            <v>OF</v>
          </cell>
          <cell r="D20" t="str">
            <v>Both Water and Sewer</v>
          </cell>
          <cell r="E20" t="str">
            <v>per 1000 gallons</v>
          </cell>
          <cell r="F20" t="str">
            <v>06-07</v>
          </cell>
          <cell r="H20" t="b">
            <v>0</v>
          </cell>
          <cell r="J20" t="b">
            <v>0</v>
          </cell>
          <cell r="K20" t="b">
            <v>0</v>
          </cell>
          <cell r="L20" t="str">
            <v>Unknown</v>
          </cell>
          <cell r="M20" t="str">
            <v>Constant</v>
          </cell>
          <cell r="N20">
            <v>12</v>
          </cell>
          <cell r="AA20">
            <v>3</v>
          </cell>
          <cell r="AB20" t="b">
            <v>0</v>
          </cell>
          <cell r="AO20" t="str">
            <v>Uniform Rate</v>
          </cell>
          <cell r="AQ20">
            <v>3.0889000000000002</v>
          </cell>
          <cell r="CH20" t="b">
            <v>0</v>
          </cell>
          <cell r="DX20" t="b">
            <v>1</v>
          </cell>
          <cell r="DY20" t="b">
            <v>0</v>
          </cell>
          <cell r="DZ20" t="str">
            <v>Unknown</v>
          </cell>
          <cell r="EA20" t="str">
            <v>Constant</v>
          </cell>
          <cell r="EB20">
            <v>17</v>
          </cell>
          <cell r="EO20">
            <v>2</v>
          </cell>
          <cell r="EP20" t="b">
            <v>0</v>
          </cell>
          <cell r="FC20" t="str">
            <v>Decreasing Block</v>
          </cell>
          <cell r="FK20">
            <v>4</v>
          </cell>
          <cell r="FU20">
            <v>3.4</v>
          </cell>
          <cell r="GE20">
            <v>2.85</v>
          </cell>
          <cell r="GF20" t="str">
            <v>Unknown</v>
          </cell>
          <cell r="GG20" t="str">
            <v>Constant</v>
          </cell>
          <cell r="GH20">
            <v>23</v>
          </cell>
          <cell r="GU20">
            <v>2</v>
          </cell>
          <cell r="GV20" t="b">
            <v>0</v>
          </cell>
          <cell r="HI20" t="str">
            <v>Decreasing Block</v>
          </cell>
          <cell r="HQ20">
            <v>4</v>
          </cell>
          <cell r="IA20">
            <v>3.4</v>
          </cell>
          <cell r="IK20">
            <v>2.85</v>
          </cell>
        </row>
        <row r="21">
          <cell r="A21" t="str">
            <v>Apex</v>
          </cell>
          <cell r="B21" t="str">
            <v>Apex</v>
          </cell>
          <cell r="C21" t="str">
            <v>SE</v>
          </cell>
          <cell r="D21" t="str">
            <v>Both Water and Sewer</v>
          </cell>
          <cell r="E21" t="str">
            <v>per 1000 gallons</v>
          </cell>
          <cell r="F21" t="str">
            <v>06-07</v>
          </cell>
          <cell r="H21" t="b">
            <v>0</v>
          </cell>
          <cell r="J21" t="b">
            <v>1</v>
          </cell>
          <cell r="K21" t="b">
            <v>0</v>
          </cell>
          <cell r="L21" t="str">
            <v>Monthly</v>
          </cell>
          <cell r="M21" t="str">
            <v>Constant</v>
          </cell>
          <cell r="N21">
            <v>4.26</v>
          </cell>
          <cell r="AA21">
            <v>0</v>
          </cell>
          <cell r="AB21" t="b">
            <v>0</v>
          </cell>
          <cell r="AO21" t="str">
            <v>Uniform Rate</v>
          </cell>
          <cell r="AQ21">
            <v>3.32</v>
          </cell>
          <cell r="BR21" t="str">
            <v>Monthly</v>
          </cell>
          <cell r="BS21" t="str">
            <v>Constant</v>
          </cell>
          <cell r="BT21">
            <v>8.66</v>
          </cell>
          <cell r="CG21">
            <v>0</v>
          </cell>
          <cell r="CH21" t="b">
            <v>0</v>
          </cell>
          <cell r="CU21" t="str">
            <v>Uniform Rate</v>
          </cell>
          <cell r="CW21">
            <v>6.64</v>
          </cell>
          <cell r="DX21" t="b">
            <v>1</v>
          </cell>
          <cell r="DY21" t="b">
            <v>0</v>
          </cell>
          <cell r="DZ21" t="str">
            <v>Monthly</v>
          </cell>
          <cell r="EA21" t="str">
            <v>Constant</v>
          </cell>
          <cell r="EB21">
            <v>6.48</v>
          </cell>
          <cell r="EO21">
            <v>0</v>
          </cell>
          <cell r="EP21" t="b">
            <v>0</v>
          </cell>
          <cell r="FC21" t="str">
            <v>Uniform Rate</v>
          </cell>
          <cell r="FE21">
            <v>4.6399999999999997</v>
          </cell>
          <cell r="GF21" t="str">
            <v>Monthly</v>
          </cell>
          <cell r="GG21" t="str">
            <v>Constant</v>
          </cell>
          <cell r="GH21">
            <v>12.96</v>
          </cell>
          <cell r="GU21">
            <v>0</v>
          </cell>
          <cell r="GV21" t="b">
            <v>0</v>
          </cell>
          <cell r="HI21" t="str">
            <v>Uniform Rate</v>
          </cell>
          <cell r="HK21">
            <v>9.2799999999999994</v>
          </cell>
          <cell r="HM21">
            <v>0</v>
          </cell>
          <cell r="HN21">
            <v>0</v>
          </cell>
        </row>
        <row r="22">
          <cell r="A22" t="str">
            <v>Ayden</v>
          </cell>
          <cell r="B22" t="str">
            <v>Ayden</v>
          </cell>
          <cell r="C22" t="str">
            <v>SE</v>
          </cell>
          <cell r="D22" t="str">
            <v>Both Water and Sewer</v>
          </cell>
          <cell r="E22" t="str">
            <v>per 1000 gallons</v>
          </cell>
          <cell r="F22" t="str">
            <v>06-07</v>
          </cell>
          <cell r="H22" t="b">
            <v>0</v>
          </cell>
          <cell r="I22" t="str">
            <v>Includes $2 monthly surcharge for water</v>
          </cell>
          <cell r="J22" t="b">
            <v>1</v>
          </cell>
          <cell r="K22" t="b">
            <v>0</v>
          </cell>
          <cell r="L22" t="str">
            <v>Monthly</v>
          </cell>
          <cell r="M22" t="str">
            <v>Constant</v>
          </cell>
          <cell r="N22">
            <v>17</v>
          </cell>
          <cell r="AA22">
            <v>3</v>
          </cell>
          <cell r="AB22" t="b">
            <v>0</v>
          </cell>
          <cell r="AO22" t="str">
            <v>Increasing Block</v>
          </cell>
          <cell r="AW22">
            <v>20</v>
          </cell>
          <cell r="BG22">
            <v>1.75</v>
          </cell>
          <cell r="BQ22">
            <v>2.25</v>
          </cell>
          <cell r="BR22" t="str">
            <v>Monthly</v>
          </cell>
          <cell r="BS22" t="str">
            <v>Constant</v>
          </cell>
          <cell r="BT22">
            <v>27</v>
          </cell>
          <cell r="CG22">
            <v>3</v>
          </cell>
          <cell r="CH22" t="b">
            <v>0</v>
          </cell>
          <cell r="CU22" t="str">
            <v>Increasing Block</v>
          </cell>
          <cell r="DC22">
            <v>20</v>
          </cell>
          <cell r="DM22">
            <v>3.5</v>
          </cell>
          <cell r="DW22">
            <v>4</v>
          </cell>
          <cell r="DX22" t="b">
            <v>1</v>
          </cell>
          <cell r="DY22" t="b">
            <v>0</v>
          </cell>
          <cell r="DZ22" t="str">
            <v>Monthly</v>
          </cell>
          <cell r="EA22" t="str">
            <v>Constant</v>
          </cell>
          <cell r="EB22">
            <v>22</v>
          </cell>
          <cell r="EO22">
            <v>3</v>
          </cell>
          <cell r="EP22" t="b">
            <v>0</v>
          </cell>
          <cell r="FC22" t="str">
            <v>Increasing Block</v>
          </cell>
          <cell r="FK22">
            <v>20</v>
          </cell>
          <cell r="FU22">
            <v>4</v>
          </cell>
          <cell r="GE22">
            <v>4.5</v>
          </cell>
          <cell r="GF22" t="str">
            <v>Monthly</v>
          </cell>
          <cell r="GG22" t="str">
            <v>Constant</v>
          </cell>
          <cell r="GH22">
            <v>25.5</v>
          </cell>
          <cell r="GU22">
            <v>3</v>
          </cell>
          <cell r="GV22" t="b">
            <v>0</v>
          </cell>
          <cell r="HI22" t="str">
            <v>Increasing Block</v>
          </cell>
          <cell r="HQ22">
            <v>20</v>
          </cell>
          <cell r="IA22">
            <v>5</v>
          </cell>
          <cell r="IK22">
            <v>5.5</v>
          </cell>
        </row>
        <row r="23">
          <cell r="A23" t="str">
            <v>Bakersville</v>
          </cell>
          <cell r="B23" t="str">
            <v>Bakersville</v>
          </cell>
          <cell r="C23" t="str">
            <v>SE</v>
          </cell>
          <cell r="D23" t="str">
            <v>Both Water and Sewer</v>
          </cell>
          <cell r="E23" t="str">
            <v>per 1000 gallons</v>
          </cell>
          <cell r="F23" t="str">
            <v>06-07</v>
          </cell>
          <cell r="H23" t="b">
            <v>0</v>
          </cell>
          <cell r="J23" t="b">
            <v>1</v>
          </cell>
          <cell r="K23" t="b">
            <v>1</v>
          </cell>
          <cell r="L23" t="str">
            <v>Monthly</v>
          </cell>
          <cell r="M23" t="str">
            <v>Constant</v>
          </cell>
          <cell r="N23">
            <v>16</v>
          </cell>
          <cell r="AA23">
            <v>4</v>
          </cell>
          <cell r="AB23" t="b">
            <v>0</v>
          </cell>
          <cell r="AO23" t="str">
            <v>Uniform Rate</v>
          </cell>
          <cell r="AQ23">
            <v>1</v>
          </cell>
          <cell r="BR23" t="str">
            <v>Monthly</v>
          </cell>
          <cell r="BS23" t="str">
            <v>Constant</v>
          </cell>
          <cell r="BT23">
            <v>26</v>
          </cell>
          <cell r="CG23">
            <v>4</v>
          </cell>
          <cell r="CH23" t="b">
            <v>0</v>
          </cell>
          <cell r="CU23" t="str">
            <v>Uniform Rate</v>
          </cell>
          <cell r="CW23">
            <v>2</v>
          </cell>
          <cell r="DX23" t="b">
            <v>1</v>
          </cell>
          <cell r="DY23" t="b">
            <v>1</v>
          </cell>
          <cell r="DZ23" t="str">
            <v>Monthly</v>
          </cell>
          <cell r="EA23" t="str">
            <v>Constant</v>
          </cell>
          <cell r="EB23">
            <v>16</v>
          </cell>
          <cell r="EO23">
            <v>4</v>
          </cell>
          <cell r="EP23" t="b">
            <v>0</v>
          </cell>
          <cell r="FC23" t="str">
            <v>Uniform Rate</v>
          </cell>
          <cell r="FE23">
            <v>1</v>
          </cell>
          <cell r="GF23" t="str">
            <v>Monthly</v>
          </cell>
          <cell r="GG23" t="str">
            <v>Constant</v>
          </cell>
          <cell r="GH23">
            <v>26</v>
          </cell>
          <cell r="GU23">
            <v>4</v>
          </cell>
          <cell r="GV23" t="b">
            <v>0</v>
          </cell>
          <cell r="HI23" t="str">
            <v>Uniform Rate</v>
          </cell>
          <cell r="HK23">
            <v>2</v>
          </cell>
        </row>
        <row r="24">
          <cell r="A24" t="str">
            <v>Banner Elk</v>
          </cell>
          <cell r="B24" t="str">
            <v>Banner Elk</v>
          </cell>
          <cell r="C24" t="str">
            <v>OF</v>
          </cell>
          <cell r="D24" t="str">
            <v>Both Water and Sewer</v>
          </cell>
          <cell r="E24" t="str">
            <v>per 1000 gallons</v>
          </cell>
          <cell r="F24" t="str">
            <v>06-07</v>
          </cell>
          <cell r="H24" t="b">
            <v>0</v>
          </cell>
          <cell r="J24" t="b">
            <v>1</v>
          </cell>
          <cell r="K24" t="b">
            <v>0</v>
          </cell>
          <cell r="L24" t="str">
            <v>Monthly</v>
          </cell>
          <cell r="M24" t="str">
            <v>By Meter Size</v>
          </cell>
          <cell r="Q24">
            <v>9</v>
          </cell>
          <cell r="R24">
            <v>15.2</v>
          </cell>
          <cell r="S24">
            <v>26.85</v>
          </cell>
          <cell r="T24">
            <v>32.65</v>
          </cell>
          <cell r="V24">
            <v>72.099999999999994</v>
          </cell>
          <cell r="W24">
            <v>153.69999999999999</v>
          </cell>
          <cell r="AA24">
            <v>2</v>
          </cell>
          <cell r="AB24" t="b">
            <v>0</v>
          </cell>
          <cell r="AO24" t="str">
            <v>Decreasing Block</v>
          </cell>
          <cell r="AW24">
            <v>10</v>
          </cell>
          <cell r="BG24">
            <v>4.5</v>
          </cell>
          <cell r="BQ24">
            <v>3.5</v>
          </cell>
          <cell r="BR24" t="str">
            <v>Monthly</v>
          </cell>
          <cell r="BS24" t="str">
            <v>By Meter Size</v>
          </cell>
          <cell r="BW24">
            <v>18</v>
          </cell>
          <cell r="BX24">
            <v>30.4</v>
          </cell>
          <cell r="BY24">
            <v>53.7</v>
          </cell>
          <cell r="BZ24">
            <v>65.3</v>
          </cell>
          <cell r="CB24">
            <v>144.19999999999999</v>
          </cell>
          <cell r="CC24">
            <v>307.39999999999998</v>
          </cell>
          <cell r="CG24">
            <v>2</v>
          </cell>
          <cell r="CH24" t="b">
            <v>0</v>
          </cell>
          <cell r="CU24" t="str">
            <v>Decreasing Block</v>
          </cell>
          <cell r="DC24">
            <v>10</v>
          </cell>
          <cell r="DM24">
            <v>9</v>
          </cell>
          <cell r="DW24">
            <v>7</v>
          </cell>
          <cell r="DX24" t="b">
            <v>1</v>
          </cell>
          <cell r="DY24" t="b">
            <v>0</v>
          </cell>
          <cell r="DZ24" t="str">
            <v>Monthly</v>
          </cell>
          <cell r="EA24" t="str">
            <v>By Meter Size</v>
          </cell>
          <cell r="EE24">
            <v>11.25</v>
          </cell>
          <cell r="EF24">
            <v>19</v>
          </cell>
          <cell r="EG24">
            <v>33.56</v>
          </cell>
          <cell r="EH24">
            <v>40.81</v>
          </cell>
          <cell r="EJ24">
            <v>90.13</v>
          </cell>
          <cell r="EK24">
            <v>192.13</v>
          </cell>
          <cell r="EO24">
            <v>2</v>
          </cell>
          <cell r="EP24" t="b">
            <v>0</v>
          </cell>
          <cell r="FC24" t="str">
            <v>Decreasing Block</v>
          </cell>
          <cell r="FK24">
            <v>10</v>
          </cell>
          <cell r="FU24">
            <v>5.63</v>
          </cell>
          <cell r="GE24">
            <v>4.38</v>
          </cell>
          <cell r="GF24" t="str">
            <v>Monthly</v>
          </cell>
          <cell r="GG24" t="str">
            <v>By Meter Size</v>
          </cell>
          <cell r="GK24">
            <v>31.5</v>
          </cell>
          <cell r="GL24">
            <v>53.2</v>
          </cell>
          <cell r="GM24">
            <v>93.98</v>
          </cell>
          <cell r="GN24">
            <v>114.28</v>
          </cell>
          <cell r="GP24">
            <v>252.35</v>
          </cell>
          <cell r="GQ24">
            <v>537.95000000000005</v>
          </cell>
          <cell r="GU24">
            <v>2</v>
          </cell>
          <cell r="GV24" t="b">
            <v>0</v>
          </cell>
          <cell r="HI24" t="str">
            <v>Decreasing Block</v>
          </cell>
          <cell r="HQ24">
            <v>10</v>
          </cell>
          <cell r="IA24">
            <v>15.75</v>
          </cell>
          <cell r="IK24">
            <v>12.25</v>
          </cell>
        </row>
        <row r="25">
          <cell r="A25" t="str">
            <v>Baton Water Corporation</v>
          </cell>
          <cell r="B25" t="str">
            <v>Baton Water Corporation</v>
          </cell>
          <cell r="C25" t="str">
            <v>SE</v>
          </cell>
          <cell r="D25" t="str">
            <v>Water Only</v>
          </cell>
          <cell r="E25" t="str">
            <v>per 1000 gallons</v>
          </cell>
          <cell r="F25" t="str">
            <v>06-07</v>
          </cell>
          <cell r="H25" t="b">
            <v>0</v>
          </cell>
          <cell r="J25" t="b">
            <v>0</v>
          </cell>
          <cell r="K25" t="b">
            <v>0</v>
          </cell>
          <cell r="L25" t="str">
            <v>Monthly</v>
          </cell>
          <cell r="M25" t="str">
            <v>Constant</v>
          </cell>
          <cell r="N25">
            <v>12.75</v>
          </cell>
          <cell r="AA25">
            <v>3</v>
          </cell>
          <cell r="AB25" t="b">
            <v>0</v>
          </cell>
          <cell r="AO25" t="str">
            <v>Decreasing Block</v>
          </cell>
          <cell r="AW25">
            <v>10</v>
          </cell>
          <cell r="AX25">
            <v>15</v>
          </cell>
          <cell r="BG25">
            <v>3.55</v>
          </cell>
          <cell r="BH25">
            <v>3.35</v>
          </cell>
          <cell r="BQ25">
            <v>3.05</v>
          </cell>
          <cell r="CH25" t="b">
            <v>0</v>
          </cell>
          <cell r="DX25" t="b">
            <v>0</v>
          </cell>
          <cell r="DY25" t="b">
            <v>0</v>
          </cell>
          <cell r="EP25" t="b">
            <v>0</v>
          </cell>
          <cell r="GV25" t="b">
            <v>0</v>
          </cell>
        </row>
        <row r="26">
          <cell r="A26" t="str">
            <v>Beaufort</v>
          </cell>
          <cell r="B26" t="str">
            <v>Beaufort</v>
          </cell>
          <cell r="C26" t="str">
            <v>SE</v>
          </cell>
          <cell r="D26" t="str">
            <v>Both Water and Sewer</v>
          </cell>
          <cell r="E26" t="str">
            <v>per 1000 gallons</v>
          </cell>
          <cell r="F26" t="str">
            <v>06-07</v>
          </cell>
          <cell r="G26" t="str">
            <v>Has three outside sewer rates: ETJ is cheapest (modeled here). NGB and beyond have higher uniform rates (NGB is $11.29/1000, beyond NGB is $12.90/1000 - with same base charge as ETJ area).</v>
          </cell>
          <cell r="H26" t="b">
            <v>0</v>
          </cell>
          <cell r="I26" t="str">
            <v>Sewer outside rates for ETJ area only. NGB and beyond charged higher.</v>
          </cell>
          <cell r="J26" t="b">
            <v>1</v>
          </cell>
          <cell r="K26" t="b">
            <v>0</v>
          </cell>
          <cell r="L26" t="str">
            <v>Monthly</v>
          </cell>
          <cell r="M26" t="str">
            <v>By Meter Size</v>
          </cell>
          <cell r="Q26">
            <v>9</v>
          </cell>
          <cell r="R26">
            <v>16.2</v>
          </cell>
          <cell r="S26">
            <v>36</v>
          </cell>
          <cell r="T26">
            <v>63.9</v>
          </cell>
          <cell r="U26">
            <v>144.9</v>
          </cell>
          <cell r="V26">
            <v>257.39999999999998</v>
          </cell>
          <cell r="W26">
            <v>576</v>
          </cell>
          <cell r="AA26">
            <v>0</v>
          </cell>
          <cell r="AB26" t="b">
            <v>0</v>
          </cell>
          <cell r="AO26" t="str">
            <v>Uniform Rate</v>
          </cell>
          <cell r="AQ26">
            <v>2.8</v>
          </cell>
          <cell r="BR26" t="str">
            <v>Monthly</v>
          </cell>
          <cell r="BS26" t="str">
            <v>By Meter Size</v>
          </cell>
          <cell r="BW26">
            <v>18</v>
          </cell>
          <cell r="BX26">
            <v>32.4</v>
          </cell>
          <cell r="BY26">
            <v>72</v>
          </cell>
          <cell r="BZ26">
            <v>127.8</v>
          </cell>
          <cell r="CA26">
            <v>289.8</v>
          </cell>
          <cell r="CB26">
            <v>514.79999999999995</v>
          </cell>
          <cell r="CC26">
            <v>1152</v>
          </cell>
          <cell r="CG26">
            <v>0</v>
          </cell>
          <cell r="CH26" t="b">
            <v>0</v>
          </cell>
          <cell r="CU26" t="str">
            <v>Uniform Rate</v>
          </cell>
          <cell r="CW26">
            <v>4.2</v>
          </cell>
          <cell r="CY26">
            <v>0</v>
          </cell>
          <cell r="CZ26">
            <v>0</v>
          </cell>
          <cell r="DX26" t="b">
            <v>1</v>
          </cell>
          <cell r="DY26" t="b">
            <v>0</v>
          </cell>
          <cell r="DZ26" t="str">
            <v>Monthly</v>
          </cell>
          <cell r="EA26" t="str">
            <v>By Meter Size</v>
          </cell>
          <cell r="EE26">
            <v>13.5</v>
          </cell>
          <cell r="EF26">
            <v>24.3</v>
          </cell>
          <cell r="EG26">
            <v>54</v>
          </cell>
          <cell r="EH26">
            <v>95.85</v>
          </cell>
          <cell r="EI26">
            <v>217.35</v>
          </cell>
          <cell r="EJ26">
            <v>386.1</v>
          </cell>
          <cell r="EK26">
            <v>864</v>
          </cell>
          <cell r="EO26">
            <v>0</v>
          </cell>
          <cell r="EP26" t="b">
            <v>0</v>
          </cell>
          <cell r="FC26" t="str">
            <v>Uniform Rate</v>
          </cell>
          <cell r="FE26">
            <v>6.45</v>
          </cell>
          <cell r="GF26" t="str">
            <v>Monthly</v>
          </cell>
          <cell r="GG26" t="str">
            <v>By Meter Size</v>
          </cell>
          <cell r="GK26">
            <v>27</v>
          </cell>
          <cell r="GL26">
            <v>48.6</v>
          </cell>
          <cell r="GM26">
            <v>108</v>
          </cell>
          <cell r="GN26">
            <v>191.7</v>
          </cell>
          <cell r="GO26">
            <v>434.7</v>
          </cell>
          <cell r="GP26">
            <v>772.2</v>
          </cell>
          <cell r="GQ26">
            <v>1728</v>
          </cell>
          <cell r="GU26">
            <v>0</v>
          </cell>
          <cell r="GV26" t="b">
            <v>0</v>
          </cell>
          <cell r="HI26" t="str">
            <v>Uniform Rate</v>
          </cell>
          <cell r="HK26">
            <v>9.68</v>
          </cell>
          <cell r="HM26">
            <v>0</v>
          </cell>
          <cell r="HN26">
            <v>0</v>
          </cell>
        </row>
        <row r="27">
          <cell r="A27" t="str">
            <v>Beaufort County - District I</v>
          </cell>
          <cell r="B27" t="str">
            <v>Beaufort County</v>
          </cell>
          <cell r="C27" t="str">
            <v>SE</v>
          </cell>
          <cell r="D27" t="str">
            <v>Water Only</v>
          </cell>
          <cell r="E27" t="str">
            <v>per 1000 gallons</v>
          </cell>
          <cell r="F27" t="str">
            <v>06-07</v>
          </cell>
          <cell r="H27" t="b">
            <v>0</v>
          </cell>
          <cell r="J27" t="b">
            <v>0</v>
          </cell>
          <cell r="K27" t="b">
            <v>1</v>
          </cell>
          <cell r="L27" t="str">
            <v>Monthly</v>
          </cell>
          <cell r="M27" t="str">
            <v>Constant</v>
          </cell>
          <cell r="N27">
            <v>25.92</v>
          </cell>
          <cell r="AA27">
            <v>2</v>
          </cell>
          <cell r="AB27" t="b">
            <v>0</v>
          </cell>
          <cell r="AO27" t="str">
            <v>Decreasing Block</v>
          </cell>
          <cell r="AW27">
            <v>4</v>
          </cell>
          <cell r="BG27">
            <v>4.32</v>
          </cell>
          <cell r="BQ27">
            <v>4.05</v>
          </cell>
          <cell r="CH27" t="b">
            <v>0</v>
          </cell>
          <cell r="DX27" t="b">
            <v>0</v>
          </cell>
          <cell r="DY27" t="b">
            <v>0</v>
          </cell>
          <cell r="EP27" t="b">
            <v>0</v>
          </cell>
          <cell r="GV27" t="b">
            <v>0</v>
          </cell>
        </row>
        <row r="28">
          <cell r="A28" t="str">
            <v>Beaufort County - District II</v>
          </cell>
          <cell r="B28" t="str">
            <v>Beaufort County</v>
          </cell>
          <cell r="C28" t="str">
            <v>SE</v>
          </cell>
          <cell r="D28" t="str">
            <v>Water Only</v>
          </cell>
          <cell r="E28" t="str">
            <v>per 1000 gallons</v>
          </cell>
          <cell r="F28" t="str">
            <v>06-07</v>
          </cell>
          <cell r="G28" t="str">
            <v>Washington Park residents receive $4.75 credit on the minimum bill</v>
          </cell>
          <cell r="H28" t="b">
            <v>0</v>
          </cell>
          <cell r="I28" t="str">
            <v>Washington Park residents receive $4.75 credit</v>
          </cell>
          <cell r="J28" t="b">
            <v>0</v>
          </cell>
          <cell r="K28" t="b">
            <v>1</v>
          </cell>
          <cell r="L28" t="str">
            <v>Monthly</v>
          </cell>
          <cell r="M28" t="str">
            <v>Constant</v>
          </cell>
          <cell r="N28">
            <v>21.5</v>
          </cell>
          <cell r="AA28">
            <v>2</v>
          </cell>
          <cell r="AB28" t="b">
            <v>0</v>
          </cell>
          <cell r="AO28" t="str">
            <v>Decreasing Block</v>
          </cell>
          <cell r="AW28">
            <v>4</v>
          </cell>
          <cell r="AX28">
            <v>6</v>
          </cell>
          <cell r="BG28">
            <v>4.5</v>
          </cell>
          <cell r="BH28">
            <v>4</v>
          </cell>
          <cell r="BQ28">
            <v>3.5</v>
          </cell>
          <cell r="CH28" t="b">
            <v>0</v>
          </cell>
          <cell r="DX28" t="b">
            <v>0</v>
          </cell>
          <cell r="DY28" t="b">
            <v>0</v>
          </cell>
          <cell r="EP28" t="b">
            <v>0</v>
          </cell>
          <cell r="GV28" t="b">
            <v>0</v>
          </cell>
        </row>
        <row r="29">
          <cell r="A29" t="str">
            <v>Beaufort County - District III</v>
          </cell>
          <cell r="B29" t="str">
            <v>Beaufort County</v>
          </cell>
          <cell r="C29" t="str">
            <v>SE</v>
          </cell>
          <cell r="D29" t="str">
            <v>Water Only</v>
          </cell>
          <cell r="E29" t="str">
            <v>per 1000 gallons</v>
          </cell>
          <cell r="F29" t="str">
            <v>06-07</v>
          </cell>
          <cell r="H29" t="b">
            <v>0</v>
          </cell>
          <cell r="J29" t="b">
            <v>0</v>
          </cell>
          <cell r="K29" t="b">
            <v>1</v>
          </cell>
          <cell r="L29" t="str">
            <v>Monthly</v>
          </cell>
          <cell r="M29" t="str">
            <v>Constant</v>
          </cell>
          <cell r="N29">
            <v>27.84</v>
          </cell>
          <cell r="AA29">
            <v>2</v>
          </cell>
          <cell r="AB29" t="b">
            <v>0</v>
          </cell>
          <cell r="AO29" t="str">
            <v>Uniform Rate</v>
          </cell>
          <cell r="AQ29">
            <v>4.6399999999999997</v>
          </cell>
          <cell r="CH29" t="b">
            <v>0</v>
          </cell>
          <cell r="DX29" t="b">
            <v>0</v>
          </cell>
          <cell r="DY29" t="b">
            <v>0</v>
          </cell>
          <cell r="EP29" t="b">
            <v>0</v>
          </cell>
          <cell r="GV29" t="b">
            <v>0</v>
          </cell>
        </row>
        <row r="30">
          <cell r="A30" t="str">
            <v>Beaufort County - District IV</v>
          </cell>
          <cell r="B30" t="str">
            <v>Beaufort County</v>
          </cell>
          <cell r="C30" t="str">
            <v>SE</v>
          </cell>
          <cell r="D30" t="str">
            <v>Water Only</v>
          </cell>
          <cell r="E30" t="str">
            <v>per 1000 gallons</v>
          </cell>
          <cell r="F30" t="str">
            <v>06-07</v>
          </cell>
          <cell r="H30" t="b">
            <v>0</v>
          </cell>
          <cell r="J30" t="b">
            <v>0</v>
          </cell>
          <cell r="K30" t="b">
            <v>1</v>
          </cell>
          <cell r="L30" t="str">
            <v>Monthly</v>
          </cell>
          <cell r="M30" t="str">
            <v>Constant</v>
          </cell>
          <cell r="N30">
            <v>27.84</v>
          </cell>
          <cell r="AA30">
            <v>2</v>
          </cell>
          <cell r="AB30" t="b">
            <v>0</v>
          </cell>
          <cell r="AO30" t="str">
            <v>Decreasing Block</v>
          </cell>
          <cell r="AW30">
            <v>4</v>
          </cell>
          <cell r="BG30">
            <v>4.6399999999999997</v>
          </cell>
          <cell r="BQ30">
            <v>4.3499999999999996</v>
          </cell>
          <cell r="CH30" t="b">
            <v>0</v>
          </cell>
          <cell r="DX30" t="b">
            <v>0</v>
          </cell>
          <cell r="DY30" t="b">
            <v>0</v>
          </cell>
          <cell r="EP30" t="b">
            <v>0</v>
          </cell>
          <cell r="GV30" t="b">
            <v>0</v>
          </cell>
        </row>
        <row r="31">
          <cell r="A31" t="str">
            <v>Beaufort County - District V</v>
          </cell>
          <cell r="B31" t="str">
            <v>Beaufort County</v>
          </cell>
          <cell r="C31" t="str">
            <v>SE</v>
          </cell>
          <cell r="D31" t="str">
            <v>Water Only</v>
          </cell>
          <cell r="E31" t="str">
            <v>per 1000 gallons</v>
          </cell>
          <cell r="F31" t="str">
            <v>06-07</v>
          </cell>
          <cell r="H31" t="b">
            <v>0</v>
          </cell>
          <cell r="J31" t="b">
            <v>0</v>
          </cell>
          <cell r="K31" t="b">
            <v>1</v>
          </cell>
          <cell r="L31" t="str">
            <v>Monthly</v>
          </cell>
          <cell r="M31" t="str">
            <v>Constant</v>
          </cell>
          <cell r="N31">
            <v>27.84</v>
          </cell>
          <cell r="AA31">
            <v>2</v>
          </cell>
          <cell r="AB31" t="b">
            <v>0</v>
          </cell>
          <cell r="AO31" t="str">
            <v>Decreasing Block</v>
          </cell>
          <cell r="AW31">
            <v>4</v>
          </cell>
          <cell r="BG31">
            <v>4.6399999999999997</v>
          </cell>
          <cell r="BQ31">
            <v>4.3499999999999996</v>
          </cell>
          <cell r="CH31" t="b">
            <v>0</v>
          </cell>
          <cell r="DX31" t="b">
            <v>0</v>
          </cell>
          <cell r="DY31" t="b">
            <v>0</v>
          </cell>
          <cell r="EP31" t="b">
            <v>0</v>
          </cell>
          <cell r="GV31" t="b">
            <v>0</v>
          </cell>
        </row>
        <row r="32">
          <cell r="A32" t="str">
            <v>Beaufort County - District VI</v>
          </cell>
          <cell r="B32" t="str">
            <v>Beaufort County</v>
          </cell>
          <cell r="C32" t="str">
            <v>SE</v>
          </cell>
          <cell r="D32" t="str">
            <v>Water Only</v>
          </cell>
          <cell r="E32" t="str">
            <v>per 1000 gallons</v>
          </cell>
          <cell r="F32" t="str">
            <v>06-07</v>
          </cell>
          <cell r="H32" t="b">
            <v>0</v>
          </cell>
          <cell r="J32" t="b">
            <v>0</v>
          </cell>
          <cell r="K32" t="b">
            <v>1</v>
          </cell>
          <cell r="L32" t="str">
            <v>Monthly</v>
          </cell>
          <cell r="M32" t="str">
            <v>Constant</v>
          </cell>
          <cell r="N32">
            <v>24</v>
          </cell>
          <cell r="AA32">
            <v>2</v>
          </cell>
          <cell r="AB32" t="b">
            <v>0</v>
          </cell>
          <cell r="AO32" t="str">
            <v>Decreasing Block</v>
          </cell>
          <cell r="AW32">
            <v>4</v>
          </cell>
          <cell r="BG32">
            <v>4</v>
          </cell>
          <cell r="BQ32">
            <v>3.75</v>
          </cell>
          <cell r="CH32" t="b">
            <v>0</v>
          </cell>
          <cell r="DX32" t="b">
            <v>0</v>
          </cell>
          <cell r="DY32" t="b">
            <v>0</v>
          </cell>
          <cell r="EP32" t="b">
            <v>0</v>
          </cell>
          <cell r="GV32" t="b">
            <v>0</v>
          </cell>
        </row>
        <row r="33">
          <cell r="A33" t="str">
            <v>Beaufort County - District VII</v>
          </cell>
          <cell r="B33" t="str">
            <v>Beaufort County</v>
          </cell>
          <cell r="C33" t="str">
            <v>SE</v>
          </cell>
          <cell r="D33" t="str">
            <v>Water Only</v>
          </cell>
          <cell r="E33" t="str">
            <v>per 1000 gallons</v>
          </cell>
          <cell r="F33" t="str">
            <v>06-07</v>
          </cell>
          <cell r="H33" t="b">
            <v>0</v>
          </cell>
          <cell r="J33" t="b">
            <v>0</v>
          </cell>
          <cell r="K33" t="b">
            <v>1</v>
          </cell>
          <cell r="L33" t="str">
            <v>Monthly</v>
          </cell>
          <cell r="M33" t="str">
            <v>Constant</v>
          </cell>
          <cell r="N33">
            <v>27.84</v>
          </cell>
          <cell r="AA33">
            <v>2</v>
          </cell>
          <cell r="AB33" t="b">
            <v>0</v>
          </cell>
          <cell r="AO33" t="str">
            <v>Uniform Rate</v>
          </cell>
          <cell r="AQ33">
            <v>4.6399999999999997</v>
          </cell>
          <cell r="CH33" t="b">
            <v>0</v>
          </cell>
          <cell r="DX33" t="b">
            <v>0</v>
          </cell>
          <cell r="DY33" t="b">
            <v>0</v>
          </cell>
          <cell r="EP33" t="b">
            <v>0</v>
          </cell>
          <cell r="GV33" t="b">
            <v>0</v>
          </cell>
        </row>
        <row r="34">
          <cell r="A34" t="str">
            <v>Beech Mountain</v>
          </cell>
          <cell r="B34" t="str">
            <v>Beech Mountain</v>
          </cell>
          <cell r="C34" t="str">
            <v>SE</v>
          </cell>
          <cell r="D34" t="str">
            <v>Both Water and Sewer</v>
          </cell>
          <cell r="E34" t="str">
            <v>per 1000 gallons</v>
          </cell>
          <cell r="F34" t="str">
            <v>06-07</v>
          </cell>
          <cell r="H34" t="b">
            <v>0</v>
          </cell>
          <cell r="J34" t="b">
            <v>1</v>
          </cell>
          <cell r="K34" t="b">
            <v>0</v>
          </cell>
          <cell r="L34" t="str">
            <v>Quarterly</v>
          </cell>
          <cell r="M34" t="str">
            <v>By Meter Size</v>
          </cell>
          <cell r="Q34">
            <v>53.07</v>
          </cell>
          <cell r="R34">
            <v>53.07</v>
          </cell>
          <cell r="S34">
            <v>70.73</v>
          </cell>
          <cell r="T34">
            <v>212.14</v>
          </cell>
          <cell r="V34">
            <v>414.99</v>
          </cell>
          <cell r="AA34">
            <v>0</v>
          </cell>
          <cell r="AB34" t="b">
            <v>1</v>
          </cell>
          <cell r="AE34">
            <v>6</v>
          </cell>
          <cell r="AF34">
            <v>6</v>
          </cell>
          <cell r="AG34">
            <v>33</v>
          </cell>
          <cell r="AH34">
            <v>105</v>
          </cell>
          <cell r="AJ34">
            <v>213</v>
          </cell>
          <cell r="AO34" t="str">
            <v>Decreasing Block</v>
          </cell>
          <cell r="AW34">
            <v>8</v>
          </cell>
          <cell r="AX34">
            <v>10</v>
          </cell>
          <cell r="AY34">
            <v>12</v>
          </cell>
          <cell r="BG34">
            <v>5.31</v>
          </cell>
          <cell r="BH34">
            <v>5.0199999999999996</v>
          </cell>
          <cell r="BI34">
            <v>4.7</v>
          </cell>
          <cell r="BQ34">
            <v>4.4400000000000004</v>
          </cell>
          <cell r="BR34" t="str">
            <v>Quarterly</v>
          </cell>
          <cell r="BS34" t="str">
            <v>By Meter Size</v>
          </cell>
          <cell r="BW34">
            <v>106.14</v>
          </cell>
          <cell r="BX34">
            <v>106.14</v>
          </cell>
          <cell r="BY34">
            <v>141.46</v>
          </cell>
          <cell r="BZ34">
            <v>424.28</v>
          </cell>
          <cell r="CB34">
            <v>829.98</v>
          </cell>
          <cell r="CG34">
            <v>0</v>
          </cell>
          <cell r="CH34" t="b">
            <v>1</v>
          </cell>
          <cell r="CK34">
            <v>6</v>
          </cell>
          <cell r="CL34">
            <v>6</v>
          </cell>
          <cell r="CM34">
            <v>33</v>
          </cell>
          <cell r="CN34">
            <v>105</v>
          </cell>
          <cell r="CP34">
            <v>213</v>
          </cell>
          <cell r="CU34" t="str">
            <v>Decreasing Block</v>
          </cell>
          <cell r="DC34">
            <v>8</v>
          </cell>
          <cell r="DD34">
            <v>10</v>
          </cell>
          <cell r="DE34">
            <v>12</v>
          </cell>
          <cell r="DM34">
            <v>10.62</v>
          </cell>
          <cell r="DN34">
            <v>10.039999999999999</v>
          </cell>
          <cell r="DO34">
            <v>9.4</v>
          </cell>
          <cell r="DW34">
            <v>8.8800000000000008</v>
          </cell>
          <cell r="DX34" t="b">
            <v>1</v>
          </cell>
          <cell r="DY34" t="b">
            <v>0</v>
          </cell>
          <cell r="DZ34" t="str">
            <v>Quarterly</v>
          </cell>
          <cell r="EA34" t="str">
            <v>By Meter Size</v>
          </cell>
          <cell r="EE34">
            <v>53.07</v>
          </cell>
          <cell r="EF34">
            <v>53.07</v>
          </cell>
          <cell r="EG34">
            <v>70.73</v>
          </cell>
          <cell r="EH34">
            <v>212.14</v>
          </cell>
          <cell r="EJ34">
            <v>414.99</v>
          </cell>
          <cell r="EO34">
            <v>0</v>
          </cell>
          <cell r="EP34" t="b">
            <v>1</v>
          </cell>
          <cell r="ES34">
            <v>6</v>
          </cell>
          <cell r="ET34">
            <v>6</v>
          </cell>
          <cell r="EU34">
            <v>33</v>
          </cell>
          <cell r="EV34">
            <v>105</v>
          </cell>
          <cell r="EX34">
            <v>213</v>
          </cell>
          <cell r="FC34" t="str">
            <v>Decreasing Block</v>
          </cell>
          <cell r="FK34">
            <v>8</v>
          </cell>
          <cell r="FL34">
            <v>10</v>
          </cell>
          <cell r="FM34">
            <v>12</v>
          </cell>
          <cell r="FU34">
            <v>5.31</v>
          </cell>
          <cell r="FV34">
            <v>5.0199999999999996</v>
          </cell>
          <cell r="FW34">
            <v>4.7</v>
          </cell>
          <cell r="GE34">
            <v>4.4400000000000004</v>
          </cell>
          <cell r="GF34" t="str">
            <v>Quarterly</v>
          </cell>
          <cell r="GG34" t="str">
            <v>By Meter Size</v>
          </cell>
          <cell r="GK34">
            <v>106.14</v>
          </cell>
          <cell r="GL34">
            <v>106.14</v>
          </cell>
          <cell r="GM34">
            <v>141.46</v>
          </cell>
          <cell r="GN34">
            <v>424.28</v>
          </cell>
          <cell r="GP34">
            <v>829.98</v>
          </cell>
          <cell r="GU34">
            <v>0</v>
          </cell>
          <cell r="GV34" t="b">
            <v>1</v>
          </cell>
          <cell r="GY34">
            <v>6</v>
          </cell>
          <cell r="GZ34">
            <v>6</v>
          </cell>
          <cell r="HA34">
            <v>33</v>
          </cell>
          <cell r="HB34">
            <v>105</v>
          </cell>
          <cell r="HD34">
            <v>213</v>
          </cell>
          <cell r="HI34" t="str">
            <v>Decreasing Block</v>
          </cell>
          <cell r="HQ34">
            <v>8</v>
          </cell>
          <cell r="HR34">
            <v>10</v>
          </cell>
          <cell r="HS34">
            <v>12</v>
          </cell>
          <cell r="IA34">
            <v>10.62</v>
          </cell>
          <cell r="IB34">
            <v>10.039999999999999</v>
          </cell>
          <cell r="IC34">
            <v>9.4</v>
          </cell>
          <cell r="IK34">
            <v>8.8800000000000008</v>
          </cell>
        </row>
        <row r="35">
          <cell r="A35" t="str">
            <v>Belhaven</v>
          </cell>
          <cell r="B35" t="str">
            <v>Belhaven</v>
          </cell>
          <cell r="C35" t="str">
            <v>SE</v>
          </cell>
          <cell r="D35" t="str">
            <v>Both Water and Sewer</v>
          </cell>
          <cell r="E35" t="str">
            <v>per 1000 gallons</v>
          </cell>
          <cell r="F35" t="str">
            <v>06-07</v>
          </cell>
          <cell r="H35" t="b">
            <v>0</v>
          </cell>
          <cell r="J35" t="b">
            <v>0</v>
          </cell>
          <cell r="K35" t="b">
            <v>0</v>
          </cell>
          <cell r="L35" t="str">
            <v>Monthly</v>
          </cell>
          <cell r="M35" t="str">
            <v>Constant</v>
          </cell>
          <cell r="N35">
            <v>24.6</v>
          </cell>
          <cell r="AA35">
            <v>3</v>
          </cell>
          <cell r="AB35" t="b">
            <v>0</v>
          </cell>
          <cell r="AO35" t="str">
            <v>Uniform Rate</v>
          </cell>
          <cell r="AQ35">
            <v>6.02</v>
          </cell>
          <cell r="CH35" t="b">
            <v>0</v>
          </cell>
          <cell r="DX35" t="b">
            <v>0</v>
          </cell>
          <cell r="DY35" t="b">
            <v>0</v>
          </cell>
          <cell r="DZ35" t="str">
            <v>Monthly</v>
          </cell>
          <cell r="EA35" t="str">
            <v>Constant</v>
          </cell>
          <cell r="EB35">
            <v>29.26</v>
          </cell>
          <cell r="EO35">
            <v>3</v>
          </cell>
          <cell r="EP35" t="b">
            <v>0</v>
          </cell>
          <cell r="FC35" t="str">
            <v>Uniform Rate</v>
          </cell>
          <cell r="FE35">
            <v>7.15</v>
          </cell>
          <cell r="GV35" t="b">
            <v>0</v>
          </cell>
        </row>
        <row r="36">
          <cell r="A36" t="str">
            <v>Belmont</v>
          </cell>
          <cell r="B36" t="str">
            <v>Belmont</v>
          </cell>
          <cell r="C36" t="str">
            <v>SE</v>
          </cell>
          <cell r="D36" t="str">
            <v>Both Water and Sewer</v>
          </cell>
          <cell r="E36" t="str">
            <v>per 1000 gallons</v>
          </cell>
          <cell r="F36" t="str">
            <v>06-07</v>
          </cell>
          <cell r="G36" t="str">
            <v>Has Cramerton district rates that are identical to Cramerton's own rates - do not model Cramerton district for Belmont; just Belmont's rates.</v>
          </cell>
          <cell r="H36" t="b">
            <v>0</v>
          </cell>
          <cell r="J36" t="b">
            <v>1</v>
          </cell>
          <cell r="K36" t="b">
            <v>0</v>
          </cell>
          <cell r="L36" t="str">
            <v>Monthly</v>
          </cell>
          <cell r="M36" t="str">
            <v>Constant</v>
          </cell>
          <cell r="N36">
            <v>11</v>
          </cell>
          <cell r="AA36">
            <v>2</v>
          </cell>
          <cell r="AB36" t="b">
            <v>0</v>
          </cell>
          <cell r="AO36" t="str">
            <v>Decreasing Block</v>
          </cell>
          <cell r="AW36">
            <v>10</v>
          </cell>
          <cell r="AX36">
            <v>500</v>
          </cell>
          <cell r="BG36">
            <v>4.7300000000000004</v>
          </cell>
          <cell r="BH36">
            <v>4.07</v>
          </cell>
          <cell r="BQ36">
            <v>0.99</v>
          </cell>
          <cell r="BR36" t="str">
            <v>Monthly</v>
          </cell>
          <cell r="BS36" t="str">
            <v>Constant</v>
          </cell>
          <cell r="BT36">
            <v>22</v>
          </cell>
          <cell r="CG36">
            <v>2</v>
          </cell>
          <cell r="CH36" t="b">
            <v>0</v>
          </cell>
          <cell r="CU36" t="str">
            <v>Decreasing Block</v>
          </cell>
          <cell r="DC36">
            <v>10</v>
          </cell>
          <cell r="DD36">
            <v>500</v>
          </cell>
          <cell r="DM36">
            <v>9.4600000000000009</v>
          </cell>
          <cell r="DN36">
            <v>8.14</v>
          </cell>
          <cell r="DW36">
            <v>1.98</v>
          </cell>
          <cell r="DX36" t="b">
            <v>1</v>
          </cell>
          <cell r="DY36" t="b">
            <v>0</v>
          </cell>
          <cell r="DZ36" t="str">
            <v>Monthly</v>
          </cell>
          <cell r="EA36" t="str">
            <v>None</v>
          </cell>
          <cell r="EO36">
            <v>0</v>
          </cell>
          <cell r="EP36" t="b">
            <v>0</v>
          </cell>
          <cell r="FC36" t="str">
            <v>Uniform Rate</v>
          </cell>
          <cell r="FE36">
            <v>4.46</v>
          </cell>
          <cell r="GF36" t="str">
            <v>Monthly</v>
          </cell>
          <cell r="GG36" t="str">
            <v>None</v>
          </cell>
          <cell r="GU36">
            <v>0</v>
          </cell>
          <cell r="GV36" t="b">
            <v>0</v>
          </cell>
          <cell r="HI36" t="str">
            <v>Uniform Rate</v>
          </cell>
          <cell r="HK36">
            <v>8.92</v>
          </cell>
        </row>
        <row r="37">
          <cell r="A37" t="str">
            <v>Benson</v>
          </cell>
          <cell r="B37" t="str">
            <v>Benson</v>
          </cell>
          <cell r="C37" t="str">
            <v>OF</v>
          </cell>
          <cell r="D37" t="str">
            <v>Both Water and Sewer</v>
          </cell>
          <cell r="E37" t="str">
            <v>per 1000 gallons</v>
          </cell>
          <cell r="F37" t="str">
            <v>06-07</v>
          </cell>
          <cell r="H37" t="b">
            <v>0</v>
          </cell>
          <cell r="J37" t="b">
            <v>1</v>
          </cell>
          <cell r="K37" t="b">
            <v>0</v>
          </cell>
          <cell r="L37" t="str">
            <v>Monthly</v>
          </cell>
          <cell r="M37" t="str">
            <v>Constant</v>
          </cell>
          <cell r="N37">
            <v>2.15</v>
          </cell>
          <cell r="AA37">
            <v>0</v>
          </cell>
          <cell r="AB37" t="b">
            <v>0</v>
          </cell>
          <cell r="AO37" t="str">
            <v>Uniform Rate</v>
          </cell>
          <cell r="AQ37">
            <v>3.74</v>
          </cell>
          <cell r="BR37" t="str">
            <v>Monthly</v>
          </cell>
          <cell r="BS37" t="str">
            <v>Constant</v>
          </cell>
          <cell r="BT37">
            <v>3.15</v>
          </cell>
          <cell r="CG37">
            <v>0</v>
          </cell>
          <cell r="CH37" t="b">
            <v>0</v>
          </cell>
          <cell r="CU37" t="str">
            <v>Uniform Rate</v>
          </cell>
          <cell r="CW37">
            <v>6.04</v>
          </cell>
          <cell r="DX37" t="b">
            <v>1</v>
          </cell>
          <cell r="DY37" t="b">
            <v>0</v>
          </cell>
          <cell r="DZ37" t="str">
            <v>Monthly</v>
          </cell>
          <cell r="EA37" t="str">
            <v>Constant</v>
          </cell>
          <cell r="EB37">
            <v>4</v>
          </cell>
          <cell r="EO37">
            <v>0</v>
          </cell>
          <cell r="EP37" t="b">
            <v>0</v>
          </cell>
          <cell r="FC37" t="str">
            <v>Uniform Rate</v>
          </cell>
          <cell r="FE37">
            <v>2.97</v>
          </cell>
          <cell r="GF37" t="str">
            <v>Monthly</v>
          </cell>
          <cell r="GG37" t="str">
            <v>Constant</v>
          </cell>
          <cell r="GH37">
            <v>5</v>
          </cell>
          <cell r="GU37">
            <v>0</v>
          </cell>
          <cell r="GV37" t="b">
            <v>0</v>
          </cell>
          <cell r="HI37" t="str">
            <v>Uniform Rate</v>
          </cell>
          <cell r="HK37">
            <v>5.05</v>
          </cell>
        </row>
        <row r="38">
          <cell r="A38" t="str">
            <v>Bermuda Run</v>
          </cell>
          <cell r="B38" t="str">
            <v>Bermuda Run</v>
          </cell>
          <cell r="C38" t="str">
            <v>SE</v>
          </cell>
          <cell r="D38" t="str">
            <v>Both Water and Sewer</v>
          </cell>
          <cell r="E38" t="str">
            <v>per 1000 gallons</v>
          </cell>
          <cell r="F38" t="str">
            <v>06-07</v>
          </cell>
          <cell r="G38" t="str">
            <v>Shows monthly rates, but bimonthly billing, so multiplied x2. Own and operate own water and sewer systems but they set rates equal to Davie County's rates to maintain equal and equitable rates for all BR citizens (since some use Davie County sewer).</v>
          </cell>
          <cell r="H38" t="b">
            <v>0</v>
          </cell>
          <cell r="J38" t="b">
            <v>0</v>
          </cell>
          <cell r="K38" t="b">
            <v>0</v>
          </cell>
          <cell r="L38" t="str">
            <v>Bi-monthly</v>
          </cell>
          <cell r="M38" t="str">
            <v>Constant</v>
          </cell>
          <cell r="N38">
            <v>44</v>
          </cell>
          <cell r="AA38">
            <v>6</v>
          </cell>
          <cell r="AB38" t="b">
            <v>0</v>
          </cell>
          <cell r="AO38" t="str">
            <v>Uniform Rate</v>
          </cell>
          <cell r="AQ38">
            <v>3.51</v>
          </cell>
          <cell r="CH38" t="b">
            <v>0</v>
          </cell>
          <cell r="DX38" t="b">
            <v>0</v>
          </cell>
          <cell r="DY38" t="b">
            <v>0</v>
          </cell>
          <cell r="DZ38" t="str">
            <v>Bi-monthly</v>
          </cell>
          <cell r="EA38" t="str">
            <v>Constant</v>
          </cell>
          <cell r="EB38">
            <v>32</v>
          </cell>
          <cell r="EO38">
            <v>6</v>
          </cell>
          <cell r="EP38" t="b">
            <v>0</v>
          </cell>
          <cell r="FC38" t="str">
            <v>Uniform Rate</v>
          </cell>
          <cell r="FE38">
            <v>3.72</v>
          </cell>
          <cell r="GV38" t="b">
            <v>0</v>
          </cell>
        </row>
        <row r="39">
          <cell r="A39" t="str">
            <v>Bessemer City</v>
          </cell>
          <cell r="B39" t="str">
            <v>Bessemer City</v>
          </cell>
          <cell r="C39" t="str">
            <v>SE</v>
          </cell>
          <cell r="D39" t="str">
            <v>Both Water and Sewer</v>
          </cell>
          <cell r="E39" t="str">
            <v>per 1000 gallons</v>
          </cell>
          <cell r="F39" t="str">
            <v>06-07</v>
          </cell>
          <cell r="H39" t="b">
            <v>0</v>
          </cell>
          <cell r="J39" t="b">
            <v>1</v>
          </cell>
          <cell r="K39" t="b">
            <v>0</v>
          </cell>
          <cell r="L39" t="str">
            <v>Monthly</v>
          </cell>
          <cell r="M39" t="str">
            <v>Constant</v>
          </cell>
          <cell r="N39">
            <v>8</v>
          </cell>
          <cell r="AA39">
            <v>2</v>
          </cell>
          <cell r="AB39" t="b">
            <v>0</v>
          </cell>
          <cell r="AO39" t="str">
            <v>Uniform Rate</v>
          </cell>
          <cell r="AQ39">
            <v>4.16</v>
          </cell>
          <cell r="BR39" t="str">
            <v>Monthly</v>
          </cell>
          <cell r="BS39" t="str">
            <v>Constant</v>
          </cell>
          <cell r="BT39">
            <v>16</v>
          </cell>
          <cell r="CG39">
            <v>2</v>
          </cell>
          <cell r="CH39" t="b">
            <v>0</v>
          </cell>
          <cell r="CU39" t="str">
            <v>Uniform Rate</v>
          </cell>
          <cell r="CW39">
            <v>8.32</v>
          </cell>
          <cell r="DX39" t="b">
            <v>1</v>
          </cell>
          <cell r="DY39" t="b">
            <v>0</v>
          </cell>
          <cell r="DZ39" t="str">
            <v>Monthly</v>
          </cell>
          <cell r="EA39" t="str">
            <v>Constant</v>
          </cell>
          <cell r="EB39">
            <v>11</v>
          </cell>
          <cell r="EO39">
            <v>2</v>
          </cell>
          <cell r="EP39" t="b">
            <v>0</v>
          </cell>
          <cell r="FC39" t="str">
            <v>Decreasing Block</v>
          </cell>
          <cell r="FK39">
            <v>1000</v>
          </cell>
          <cell r="FU39">
            <v>7.61</v>
          </cell>
          <cell r="GE39">
            <v>4.3499999999999996</v>
          </cell>
          <cell r="GF39" t="str">
            <v>Monthly</v>
          </cell>
          <cell r="GG39" t="str">
            <v>Constant</v>
          </cell>
          <cell r="GH39">
            <v>22</v>
          </cell>
          <cell r="GU39">
            <v>2</v>
          </cell>
          <cell r="GV39" t="b">
            <v>0</v>
          </cell>
          <cell r="HI39" t="str">
            <v>Decreasing Block</v>
          </cell>
          <cell r="HQ39">
            <v>1000</v>
          </cell>
          <cell r="IA39">
            <v>15.22</v>
          </cell>
          <cell r="IK39">
            <v>8.6999999999999993</v>
          </cell>
        </row>
        <row r="40">
          <cell r="A40" t="str">
            <v>Beulaville</v>
          </cell>
          <cell r="B40" t="str">
            <v>Beulaville</v>
          </cell>
          <cell r="C40" t="str">
            <v>SE</v>
          </cell>
          <cell r="D40" t="str">
            <v>Both Water and Sewer</v>
          </cell>
          <cell r="E40" t="str">
            <v>per 1000 gallons</v>
          </cell>
          <cell r="F40" t="str">
            <v>06-07</v>
          </cell>
          <cell r="H40" t="b">
            <v>0</v>
          </cell>
          <cell r="J40" t="b">
            <v>1</v>
          </cell>
          <cell r="K40" t="b">
            <v>0</v>
          </cell>
          <cell r="L40" t="str">
            <v>Monthly</v>
          </cell>
          <cell r="M40" t="str">
            <v>Constant</v>
          </cell>
          <cell r="N40">
            <v>6.5</v>
          </cell>
          <cell r="AA40">
            <v>1</v>
          </cell>
          <cell r="AB40" t="b">
            <v>0</v>
          </cell>
          <cell r="AO40" t="str">
            <v>Uniform Rate</v>
          </cell>
          <cell r="AQ40">
            <v>4</v>
          </cell>
          <cell r="BR40" t="str">
            <v>Monthly</v>
          </cell>
          <cell r="BS40" t="str">
            <v>Constant</v>
          </cell>
          <cell r="BT40">
            <v>7.9</v>
          </cell>
          <cell r="CG40">
            <v>1</v>
          </cell>
          <cell r="CH40" t="b">
            <v>0</v>
          </cell>
          <cell r="CU40" t="str">
            <v>Uniform Rate</v>
          </cell>
          <cell r="CW40">
            <v>5.4</v>
          </cell>
          <cell r="DX40" t="b">
            <v>0</v>
          </cell>
          <cell r="DY40" t="b">
            <v>0</v>
          </cell>
          <cell r="DZ40" t="str">
            <v>Monthly</v>
          </cell>
          <cell r="EA40" t="str">
            <v>Constant</v>
          </cell>
          <cell r="EB40">
            <v>8</v>
          </cell>
          <cell r="EO40">
            <v>1</v>
          </cell>
          <cell r="EP40" t="b">
            <v>0</v>
          </cell>
          <cell r="FC40" t="str">
            <v>Uniform Rate</v>
          </cell>
          <cell r="FE40">
            <v>5.5</v>
          </cell>
          <cell r="GV40" t="b">
            <v>0</v>
          </cell>
        </row>
        <row r="41">
          <cell r="A41" t="str">
            <v>Biltmore Forest</v>
          </cell>
          <cell r="B41" t="str">
            <v>Biltmore Forest</v>
          </cell>
          <cell r="C41" t="str">
            <v>SE</v>
          </cell>
          <cell r="D41" t="str">
            <v>Both Water and Sewer</v>
          </cell>
          <cell r="E41" t="str">
            <v>per 1000 gallons</v>
          </cell>
          <cell r="F41" t="str">
            <v>06-07</v>
          </cell>
          <cell r="H41" t="b">
            <v>0</v>
          </cell>
          <cell r="I41" t="str">
            <v>Sewer bill includes maintenance and bill fees.</v>
          </cell>
          <cell r="J41" t="b">
            <v>0</v>
          </cell>
          <cell r="K41" t="b">
            <v>0</v>
          </cell>
          <cell r="L41" t="str">
            <v>Bi-monthly</v>
          </cell>
          <cell r="M41" t="str">
            <v>Constant</v>
          </cell>
          <cell r="N41">
            <v>34.79</v>
          </cell>
          <cell r="AA41">
            <v>2.25</v>
          </cell>
          <cell r="AB41" t="b">
            <v>0</v>
          </cell>
          <cell r="AO41" t="str">
            <v>Decreasing Block</v>
          </cell>
          <cell r="AW41">
            <v>60</v>
          </cell>
          <cell r="AX41">
            <v>100</v>
          </cell>
          <cell r="BG41">
            <v>4.13</v>
          </cell>
          <cell r="BH41">
            <v>3.83</v>
          </cell>
          <cell r="BQ41">
            <v>2.38</v>
          </cell>
          <cell r="CH41" t="b">
            <v>0</v>
          </cell>
          <cell r="DX41" t="b">
            <v>0</v>
          </cell>
          <cell r="DY41" t="b">
            <v>0</v>
          </cell>
          <cell r="DZ41" t="str">
            <v>Bi-monthly</v>
          </cell>
          <cell r="EA41" t="str">
            <v>By Meter Size</v>
          </cell>
          <cell r="ED41">
            <v>12.02</v>
          </cell>
          <cell r="EF41">
            <v>27.96</v>
          </cell>
          <cell r="EG41">
            <v>61.62</v>
          </cell>
          <cell r="EH41">
            <v>107.52</v>
          </cell>
          <cell r="EO41">
            <v>0</v>
          </cell>
          <cell r="EP41" t="b">
            <v>0</v>
          </cell>
          <cell r="FC41" t="str">
            <v>Uniform Rate</v>
          </cell>
          <cell r="FE41">
            <v>4.3899999999999997</v>
          </cell>
          <cell r="GV41" t="b">
            <v>0</v>
          </cell>
        </row>
        <row r="42">
          <cell r="A42" t="str">
            <v>Biscoe</v>
          </cell>
          <cell r="B42" t="str">
            <v>Biscoe</v>
          </cell>
          <cell r="C42" t="str">
            <v>SE</v>
          </cell>
          <cell r="D42" t="str">
            <v>Both Water and Sewer</v>
          </cell>
          <cell r="E42" t="str">
            <v>per 1000 gallons</v>
          </cell>
          <cell r="F42" t="str">
            <v>06-07</v>
          </cell>
          <cell r="G42" t="str">
            <v>Call-verified: Sewer outside rates are higher than inside rates &amp; DOUBLED from is on rate sheet. The minimum outside water bill is $14.56, and minimum outside sewer bill is 2 * $14.56 = $29.12  (so total combined water and sewer bill is $43.68).</v>
          </cell>
          <cell r="H42" t="b">
            <v>0</v>
          </cell>
          <cell r="J42" t="b">
            <v>1</v>
          </cell>
          <cell r="K42" t="b">
            <v>1</v>
          </cell>
          <cell r="L42" t="str">
            <v>Monthly</v>
          </cell>
          <cell r="M42" t="str">
            <v>Constant</v>
          </cell>
          <cell r="N42">
            <v>6.24</v>
          </cell>
          <cell r="AA42">
            <v>2</v>
          </cell>
          <cell r="AB42" t="b">
            <v>0</v>
          </cell>
          <cell r="AO42" t="str">
            <v>Uniform Rate</v>
          </cell>
          <cell r="AQ42">
            <v>2.7</v>
          </cell>
          <cell r="BR42" t="str">
            <v>Monthly</v>
          </cell>
          <cell r="BS42" t="str">
            <v>Constant</v>
          </cell>
          <cell r="BT42">
            <v>14.56</v>
          </cell>
          <cell r="CG42">
            <v>2</v>
          </cell>
          <cell r="CH42" t="b">
            <v>0</v>
          </cell>
          <cell r="CU42" t="str">
            <v>Uniform Rate</v>
          </cell>
          <cell r="CW42">
            <v>5.0999999999999996</v>
          </cell>
          <cell r="DX42" t="b">
            <v>1</v>
          </cell>
          <cell r="DY42" t="b">
            <v>1</v>
          </cell>
          <cell r="DZ42" t="str">
            <v>Monthly</v>
          </cell>
          <cell r="EA42" t="str">
            <v>Constant</v>
          </cell>
          <cell r="EB42">
            <v>6.24</v>
          </cell>
          <cell r="EO42">
            <v>2</v>
          </cell>
          <cell r="EP42" t="b">
            <v>0</v>
          </cell>
          <cell r="FC42" t="str">
            <v>Uniform Rate</v>
          </cell>
          <cell r="FE42">
            <v>2.7</v>
          </cell>
          <cell r="GF42" t="str">
            <v>Monthly</v>
          </cell>
          <cell r="GG42" t="str">
            <v>Constant</v>
          </cell>
          <cell r="GH42">
            <v>29.12</v>
          </cell>
          <cell r="GU42">
            <v>2</v>
          </cell>
          <cell r="GV42" t="b">
            <v>0</v>
          </cell>
          <cell r="HI42" t="str">
            <v>Uniform Rate</v>
          </cell>
          <cell r="HK42">
            <v>10.199999999999999</v>
          </cell>
        </row>
        <row r="43">
          <cell r="A43" t="str">
            <v>Black Creek</v>
          </cell>
          <cell r="B43" t="str">
            <v>Black Creek</v>
          </cell>
          <cell r="C43" t="str">
            <v>OF</v>
          </cell>
          <cell r="D43" t="str">
            <v>Both Water and Sewer</v>
          </cell>
          <cell r="E43" t="str">
            <v>per 1000 gallons</v>
          </cell>
          <cell r="F43" t="str">
            <v>06-07</v>
          </cell>
          <cell r="H43" t="b">
            <v>0</v>
          </cell>
          <cell r="J43" t="b">
            <v>1</v>
          </cell>
          <cell r="K43" t="b">
            <v>0</v>
          </cell>
          <cell r="L43" t="str">
            <v>Monthly</v>
          </cell>
          <cell r="M43" t="str">
            <v>Constant</v>
          </cell>
          <cell r="N43">
            <v>11.6</v>
          </cell>
          <cell r="AA43">
            <v>2</v>
          </cell>
          <cell r="AB43" t="b">
            <v>0</v>
          </cell>
          <cell r="AO43" t="str">
            <v>Uniform Rate</v>
          </cell>
          <cell r="AQ43">
            <v>3.4</v>
          </cell>
          <cell r="BR43" t="str">
            <v>Monthly</v>
          </cell>
          <cell r="BS43" t="str">
            <v>Constant</v>
          </cell>
          <cell r="BT43">
            <v>14.3</v>
          </cell>
          <cell r="CG43">
            <v>2</v>
          </cell>
          <cell r="CH43" t="b">
            <v>0</v>
          </cell>
          <cell r="CU43" t="str">
            <v>Uniform Rate</v>
          </cell>
          <cell r="CW43">
            <v>5.8</v>
          </cell>
          <cell r="DX43" t="b">
            <v>1</v>
          </cell>
          <cell r="DY43" t="b">
            <v>0</v>
          </cell>
          <cell r="DZ43" t="str">
            <v>Monthly</v>
          </cell>
          <cell r="EA43" t="str">
            <v>Constant</v>
          </cell>
          <cell r="EB43">
            <v>11.1</v>
          </cell>
          <cell r="EO43">
            <v>2</v>
          </cell>
          <cell r="EP43" t="b">
            <v>0</v>
          </cell>
          <cell r="FC43" t="str">
            <v>Uniform Rate</v>
          </cell>
          <cell r="FE43">
            <v>4.9000000000000004</v>
          </cell>
          <cell r="GF43" t="str">
            <v>Monthly</v>
          </cell>
          <cell r="GG43" t="str">
            <v>Constant</v>
          </cell>
          <cell r="GH43">
            <v>17.100000000000001</v>
          </cell>
          <cell r="GU43">
            <v>2</v>
          </cell>
          <cell r="GV43" t="b">
            <v>0</v>
          </cell>
          <cell r="HI43" t="str">
            <v>Uniform Rate</v>
          </cell>
          <cell r="HK43">
            <v>4.9000000000000004</v>
          </cell>
          <cell r="HM43">
            <v>0</v>
          </cell>
          <cell r="HN43">
            <v>0</v>
          </cell>
        </row>
        <row r="44">
          <cell r="A44" t="str">
            <v>Black Mountain</v>
          </cell>
          <cell r="B44" t="str">
            <v>Black Mountain</v>
          </cell>
          <cell r="C44" t="str">
            <v>SE</v>
          </cell>
          <cell r="D44" t="str">
            <v>Water Only</v>
          </cell>
          <cell r="E44" t="str">
            <v>per 1000 gallons</v>
          </cell>
          <cell r="F44" t="str">
            <v>06-07</v>
          </cell>
          <cell r="H44" t="b">
            <v>0</v>
          </cell>
          <cell r="I44" t="str">
            <v>Includes billing charge and bond fee.</v>
          </cell>
          <cell r="J44" t="b">
            <v>1</v>
          </cell>
          <cell r="K44" t="b">
            <v>0</v>
          </cell>
          <cell r="L44" t="str">
            <v>Unknown</v>
          </cell>
          <cell r="M44" t="str">
            <v>Constant</v>
          </cell>
          <cell r="N44">
            <v>5.43</v>
          </cell>
          <cell r="AA44">
            <v>0</v>
          </cell>
          <cell r="AB44" t="b">
            <v>0</v>
          </cell>
          <cell r="AO44" t="str">
            <v>Decreasing Block</v>
          </cell>
          <cell r="AW44">
            <v>750</v>
          </cell>
          <cell r="BG44">
            <v>4.5</v>
          </cell>
          <cell r="BQ44">
            <v>2.0499999999999998</v>
          </cell>
          <cell r="BR44" t="str">
            <v>Unknown</v>
          </cell>
          <cell r="BS44" t="str">
            <v>Constant</v>
          </cell>
          <cell r="BT44">
            <v>5.43</v>
          </cell>
          <cell r="CG44">
            <v>0</v>
          </cell>
          <cell r="CH44" t="b">
            <v>0</v>
          </cell>
          <cell r="CU44" t="str">
            <v>Decreasing Block</v>
          </cell>
          <cell r="CY44">
            <v>0</v>
          </cell>
          <cell r="CZ44">
            <v>0</v>
          </cell>
          <cell r="DC44">
            <v>750</v>
          </cell>
          <cell r="DM44">
            <v>7.4</v>
          </cell>
          <cell r="DW44">
            <v>3.29</v>
          </cell>
          <cell r="DX44" t="b">
            <v>0</v>
          </cell>
          <cell r="DY44" t="b">
            <v>0</v>
          </cell>
          <cell r="EP44" t="b">
            <v>0</v>
          </cell>
          <cell r="GV44" t="b">
            <v>0</v>
          </cell>
        </row>
        <row r="45">
          <cell r="A45" t="str">
            <v>Bladenboro</v>
          </cell>
          <cell r="B45" t="str">
            <v>Bladenboro</v>
          </cell>
          <cell r="C45" t="str">
            <v>SE</v>
          </cell>
          <cell r="D45" t="str">
            <v>Both Water and Sewer</v>
          </cell>
          <cell r="E45" t="str">
            <v>per 1000 gallons</v>
          </cell>
          <cell r="F45" t="str">
            <v>06-07</v>
          </cell>
          <cell r="H45" t="b">
            <v>0</v>
          </cell>
          <cell r="J45" t="b">
            <v>1</v>
          </cell>
          <cell r="K45" t="b">
            <v>0</v>
          </cell>
          <cell r="L45" t="str">
            <v>Monthly</v>
          </cell>
          <cell r="M45" t="str">
            <v>Constant</v>
          </cell>
          <cell r="N45">
            <v>7.6</v>
          </cell>
          <cell r="AA45">
            <v>1.5</v>
          </cell>
          <cell r="AB45" t="b">
            <v>0</v>
          </cell>
          <cell r="AO45" t="str">
            <v>Decreasing Block</v>
          </cell>
          <cell r="AW45">
            <v>20</v>
          </cell>
          <cell r="BG45">
            <v>1.83</v>
          </cell>
          <cell r="BQ45">
            <v>1.42</v>
          </cell>
          <cell r="BR45" t="str">
            <v>Monthly</v>
          </cell>
          <cell r="BS45" t="str">
            <v>Constant</v>
          </cell>
          <cell r="BT45">
            <v>15.2</v>
          </cell>
          <cell r="CG45">
            <v>1.5</v>
          </cell>
          <cell r="CH45" t="b">
            <v>0</v>
          </cell>
          <cell r="CU45" t="str">
            <v>Decreasing Block</v>
          </cell>
          <cell r="DC45">
            <v>20</v>
          </cell>
          <cell r="DM45">
            <v>3.66</v>
          </cell>
          <cell r="DW45">
            <v>2.84</v>
          </cell>
          <cell r="DX45" t="b">
            <v>1</v>
          </cell>
          <cell r="DY45" t="b">
            <v>0</v>
          </cell>
          <cell r="DZ45" t="str">
            <v>Monthly</v>
          </cell>
          <cell r="EA45" t="str">
            <v>Constant</v>
          </cell>
          <cell r="EB45">
            <v>11.44</v>
          </cell>
          <cell r="EO45">
            <v>1.5</v>
          </cell>
          <cell r="EP45" t="b">
            <v>0</v>
          </cell>
          <cell r="FC45" t="str">
            <v>Decreasing Block</v>
          </cell>
          <cell r="FK45">
            <v>20</v>
          </cell>
          <cell r="FU45">
            <v>2.71</v>
          </cell>
          <cell r="GE45">
            <v>2.0299999999999998</v>
          </cell>
          <cell r="GF45" t="str">
            <v>Monthly</v>
          </cell>
          <cell r="GG45" t="str">
            <v>Constant</v>
          </cell>
          <cell r="GH45">
            <v>22.88</v>
          </cell>
          <cell r="GU45">
            <v>1.5</v>
          </cell>
          <cell r="GV45" t="b">
            <v>0</v>
          </cell>
          <cell r="HI45" t="str">
            <v>Decreasing Block</v>
          </cell>
          <cell r="HQ45">
            <v>20</v>
          </cell>
          <cell r="IA45">
            <v>5.42</v>
          </cell>
          <cell r="IK45">
            <v>4.0599999999999996</v>
          </cell>
        </row>
        <row r="46">
          <cell r="A46" t="str">
            <v>Blowing Rock</v>
          </cell>
          <cell r="B46" t="str">
            <v>Blowing Rock</v>
          </cell>
          <cell r="C46" t="str">
            <v>OF</v>
          </cell>
          <cell r="D46" t="str">
            <v>Both Water and Sewer</v>
          </cell>
          <cell r="E46" t="str">
            <v>per 1000 gallons</v>
          </cell>
          <cell r="F46" t="str">
            <v>06-07</v>
          </cell>
          <cell r="G46" t="str">
            <v>Has "high volume user" fee of $30.00 for water.</v>
          </cell>
          <cell r="H46" t="b">
            <v>0</v>
          </cell>
          <cell r="J46" t="b">
            <v>0</v>
          </cell>
          <cell r="K46" t="b">
            <v>0</v>
          </cell>
          <cell r="L46" t="str">
            <v>Bi-monthly</v>
          </cell>
          <cell r="M46" t="str">
            <v>Constant</v>
          </cell>
          <cell r="N46">
            <v>30</v>
          </cell>
          <cell r="AA46">
            <v>5</v>
          </cell>
          <cell r="AB46" t="b">
            <v>0</v>
          </cell>
          <cell r="AO46" t="str">
            <v>Uniform Rate</v>
          </cell>
          <cell r="AQ46">
            <v>4.5</v>
          </cell>
          <cell r="CH46" t="b">
            <v>0</v>
          </cell>
          <cell r="DX46" t="b">
            <v>0</v>
          </cell>
          <cell r="DY46" t="b">
            <v>0</v>
          </cell>
          <cell r="DZ46" t="str">
            <v>Bi-monthly</v>
          </cell>
          <cell r="EA46" t="str">
            <v>Constant</v>
          </cell>
          <cell r="EB46">
            <v>30</v>
          </cell>
          <cell r="EO46">
            <v>5</v>
          </cell>
          <cell r="EP46" t="b">
            <v>0</v>
          </cell>
          <cell r="FC46" t="str">
            <v>Uniform Rate</v>
          </cell>
          <cell r="FE46">
            <v>4.5</v>
          </cell>
          <cell r="GV46" t="b">
            <v>0</v>
          </cell>
        </row>
        <row r="47">
          <cell r="A47" t="str">
            <v>Blue Ridge Water Association</v>
          </cell>
          <cell r="B47" t="str">
            <v>Blue Ridge Water Association</v>
          </cell>
          <cell r="C47" t="str">
            <v>0506</v>
          </cell>
          <cell r="D47" t="str">
            <v>Water Only</v>
          </cell>
          <cell r="E47" t="str">
            <v>per 1000 gallons</v>
          </cell>
          <cell r="F47" t="str">
            <v>05-06</v>
          </cell>
          <cell r="G47" t="str">
            <v>Have two rate structures, one for 3/4" and another for 2" rate structures. The 3/4" is entered as residential rates, and the 2" is entered as "commercial" rates here. The rate structure (DB/Uniform) is different for the two.</v>
          </cell>
          <cell r="H47" t="b">
            <v>0</v>
          </cell>
          <cell r="J47" t="b">
            <v>0</v>
          </cell>
          <cell r="K47" t="b">
            <v>1</v>
          </cell>
          <cell r="L47" t="str">
            <v>Monthly</v>
          </cell>
          <cell r="M47" t="str">
            <v>Constant</v>
          </cell>
          <cell r="N47">
            <v>10</v>
          </cell>
          <cell r="AA47">
            <v>2</v>
          </cell>
          <cell r="AB47" t="b">
            <v>0</v>
          </cell>
          <cell r="AO47" t="str">
            <v>Decreasing Block</v>
          </cell>
          <cell r="AW47">
            <v>10</v>
          </cell>
          <cell r="AX47">
            <v>100</v>
          </cell>
          <cell r="BG47">
            <v>3</v>
          </cell>
          <cell r="BH47">
            <v>2.5</v>
          </cell>
          <cell r="BQ47">
            <v>2.4500000000000002</v>
          </cell>
          <cell r="CH47" t="b">
            <v>0</v>
          </cell>
          <cell r="DX47" t="b">
            <v>0</v>
          </cell>
          <cell r="DY47" t="b">
            <v>0</v>
          </cell>
          <cell r="EP47" t="b">
            <v>0</v>
          </cell>
          <cell r="GV47" t="b">
            <v>0</v>
          </cell>
        </row>
        <row r="48">
          <cell r="A48" t="str">
            <v>Bogue Banks Water Corporation</v>
          </cell>
          <cell r="B48" t="str">
            <v>Bogue Banks Water Corporation</v>
          </cell>
          <cell r="C48" t="str">
            <v>SE</v>
          </cell>
          <cell r="D48" t="str">
            <v>Water Only</v>
          </cell>
          <cell r="E48" t="str">
            <v>per 1000 gallons</v>
          </cell>
          <cell r="F48" t="str">
            <v>06-07</v>
          </cell>
          <cell r="H48" t="b">
            <v>0</v>
          </cell>
          <cell r="J48" t="b">
            <v>0</v>
          </cell>
          <cell r="K48" t="b">
            <v>0</v>
          </cell>
          <cell r="L48" t="str">
            <v>Monthly</v>
          </cell>
          <cell r="M48" t="str">
            <v>By Meter Size</v>
          </cell>
          <cell r="P48">
            <v>8</v>
          </cell>
          <cell r="Q48">
            <v>8</v>
          </cell>
          <cell r="R48">
            <v>11</v>
          </cell>
          <cell r="S48">
            <v>20</v>
          </cell>
          <cell r="T48">
            <v>40</v>
          </cell>
          <cell r="U48">
            <v>80</v>
          </cell>
          <cell r="V48">
            <v>160</v>
          </cell>
          <cell r="W48">
            <v>300</v>
          </cell>
          <cell r="AA48">
            <v>0</v>
          </cell>
          <cell r="AB48" t="b">
            <v>0</v>
          </cell>
          <cell r="AO48" t="str">
            <v>Uniform Rate</v>
          </cell>
          <cell r="AQ48">
            <v>2</v>
          </cell>
          <cell r="CH48" t="b">
            <v>0</v>
          </cell>
          <cell r="DX48" t="b">
            <v>0</v>
          </cell>
          <cell r="DY48" t="b">
            <v>0</v>
          </cell>
          <cell r="EP48" t="b">
            <v>0</v>
          </cell>
          <cell r="GV48" t="b">
            <v>0</v>
          </cell>
        </row>
        <row r="49">
          <cell r="A49" t="str">
            <v>Boiling Spring Lakes</v>
          </cell>
          <cell r="B49" t="str">
            <v>Boiling Spring Lakes</v>
          </cell>
          <cell r="C49" t="str">
            <v>OF</v>
          </cell>
          <cell r="D49" t="str">
            <v>Water Only</v>
          </cell>
          <cell r="E49" t="str">
            <v>per 1000 gallons</v>
          </cell>
          <cell r="F49" t="str">
            <v>06-07</v>
          </cell>
          <cell r="H49" t="b">
            <v>0</v>
          </cell>
          <cell r="J49" t="b">
            <v>0</v>
          </cell>
          <cell r="K49" t="b">
            <v>0</v>
          </cell>
          <cell r="L49" t="str">
            <v>Monthly</v>
          </cell>
          <cell r="M49" t="str">
            <v>Constant</v>
          </cell>
          <cell r="N49">
            <v>22.75</v>
          </cell>
          <cell r="AA49">
            <v>3</v>
          </cell>
          <cell r="AB49" t="b">
            <v>0</v>
          </cell>
          <cell r="AO49" t="str">
            <v>Increasing Block</v>
          </cell>
          <cell r="AW49">
            <v>6</v>
          </cell>
          <cell r="AX49">
            <v>20</v>
          </cell>
          <cell r="BG49">
            <v>3.25</v>
          </cell>
          <cell r="BH49">
            <v>3.35</v>
          </cell>
          <cell r="BQ49">
            <v>3.5</v>
          </cell>
          <cell r="CH49" t="b">
            <v>0</v>
          </cell>
          <cell r="DX49" t="b">
            <v>0</v>
          </cell>
          <cell r="DY49" t="b">
            <v>0</v>
          </cell>
          <cell r="EP49" t="b">
            <v>0</v>
          </cell>
          <cell r="GV49" t="b">
            <v>0</v>
          </cell>
        </row>
        <row r="50">
          <cell r="A50" t="str">
            <v>Boiling Springs</v>
          </cell>
          <cell r="B50" t="str">
            <v>Boiling Springs</v>
          </cell>
          <cell r="C50" t="str">
            <v>SE</v>
          </cell>
          <cell r="D50" t="str">
            <v>Both Water and Sewer</v>
          </cell>
          <cell r="E50" t="str">
            <v>per 1000 gallons</v>
          </cell>
          <cell r="F50" t="str">
            <v>06-07</v>
          </cell>
          <cell r="H50" t="b">
            <v>0</v>
          </cell>
          <cell r="J50" t="b">
            <v>1</v>
          </cell>
          <cell r="K50" t="b">
            <v>0</v>
          </cell>
          <cell r="L50" t="str">
            <v>Monthly</v>
          </cell>
          <cell r="M50" t="str">
            <v>Constant</v>
          </cell>
          <cell r="N50">
            <v>15.43</v>
          </cell>
          <cell r="AA50">
            <v>2</v>
          </cell>
          <cell r="AB50" t="b">
            <v>0</v>
          </cell>
          <cell r="AO50" t="str">
            <v>Increasing Block</v>
          </cell>
          <cell r="AW50">
            <v>15</v>
          </cell>
          <cell r="BG50">
            <v>4.41</v>
          </cell>
          <cell r="BQ50">
            <v>5.25</v>
          </cell>
          <cell r="BR50" t="str">
            <v>Monthly</v>
          </cell>
          <cell r="BS50" t="str">
            <v>Constant</v>
          </cell>
          <cell r="BT50">
            <v>18.899999999999999</v>
          </cell>
          <cell r="CG50">
            <v>2</v>
          </cell>
          <cell r="CH50" t="b">
            <v>0</v>
          </cell>
          <cell r="CU50" t="str">
            <v>Increasing Block</v>
          </cell>
          <cell r="DC50">
            <v>15</v>
          </cell>
          <cell r="DM50">
            <v>5.51</v>
          </cell>
          <cell r="DW50">
            <v>6.61</v>
          </cell>
          <cell r="DX50" t="b">
            <v>1</v>
          </cell>
          <cell r="DY50" t="b">
            <v>0</v>
          </cell>
          <cell r="DZ50" t="str">
            <v>Monthly</v>
          </cell>
          <cell r="EA50" t="str">
            <v>Constant</v>
          </cell>
          <cell r="EB50">
            <v>13.75</v>
          </cell>
          <cell r="EO50">
            <v>2</v>
          </cell>
          <cell r="EP50" t="b">
            <v>0</v>
          </cell>
          <cell r="FC50" t="str">
            <v>Increasing Block</v>
          </cell>
          <cell r="FK50">
            <v>15</v>
          </cell>
          <cell r="FU50">
            <v>4.4000000000000004</v>
          </cell>
          <cell r="GE50">
            <v>5.23</v>
          </cell>
          <cell r="GF50" t="str">
            <v>Monthly</v>
          </cell>
          <cell r="GG50" t="str">
            <v>Constant</v>
          </cell>
          <cell r="GH50">
            <v>20.350000000000001</v>
          </cell>
          <cell r="GU50">
            <v>2</v>
          </cell>
          <cell r="GV50" t="b">
            <v>0</v>
          </cell>
          <cell r="HI50" t="str">
            <v>Increasing Block</v>
          </cell>
          <cell r="HQ50">
            <v>15</v>
          </cell>
          <cell r="IA50">
            <v>5.5</v>
          </cell>
          <cell r="IK50">
            <v>6.6</v>
          </cell>
        </row>
        <row r="51">
          <cell r="A51" t="str">
            <v>Boone</v>
          </cell>
          <cell r="B51" t="str">
            <v>Boone</v>
          </cell>
          <cell r="C51" t="str">
            <v>SE</v>
          </cell>
          <cell r="D51" t="str">
            <v>Both Water and Sewer</v>
          </cell>
          <cell r="E51" t="str">
            <v>per 1000 gallons</v>
          </cell>
          <cell r="F51" t="str">
            <v>06-07</v>
          </cell>
          <cell r="H51" t="b">
            <v>0</v>
          </cell>
          <cell r="J51" t="b">
            <v>1</v>
          </cell>
          <cell r="K51" t="b">
            <v>1</v>
          </cell>
          <cell r="L51" t="str">
            <v>Monthly</v>
          </cell>
          <cell r="M51" t="str">
            <v>Constant</v>
          </cell>
          <cell r="N51">
            <v>13</v>
          </cell>
          <cell r="AA51">
            <v>2</v>
          </cell>
          <cell r="AB51" t="b">
            <v>0</v>
          </cell>
          <cell r="AO51" t="str">
            <v>Uniform Rate</v>
          </cell>
          <cell r="AQ51">
            <v>3.95</v>
          </cell>
          <cell r="BR51" t="str">
            <v>Monthly</v>
          </cell>
          <cell r="BS51" t="str">
            <v>Constant</v>
          </cell>
          <cell r="BT51">
            <v>13</v>
          </cell>
          <cell r="CG51">
            <v>2</v>
          </cell>
          <cell r="CH51" t="b">
            <v>0</v>
          </cell>
          <cell r="CU51" t="str">
            <v>Uniform Rate</v>
          </cell>
          <cell r="CW51">
            <v>7.9</v>
          </cell>
          <cell r="DX51" t="b">
            <v>1</v>
          </cell>
          <cell r="DY51" t="b">
            <v>1</v>
          </cell>
          <cell r="DZ51" t="str">
            <v>Monthly</v>
          </cell>
          <cell r="EA51" t="str">
            <v>Constant</v>
          </cell>
          <cell r="EB51">
            <v>13</v>
          </cell>
          <cell r="EO51">
            <v>2</v>
          </cell>
          <cell r="EP51" t="b">
            <v>0</v>
          </cell>
          <cell r="FC51" t="str">
            <v>Uniform Rate</v>
          </cell>
          <cell r="FE51">
            <v>4.05</v>
          </cell>
          <cell r="GF51" t="str">
            <v>Monthly</v>
          </cell>
          <cell r="GG51" t="str">
            <v>Constant</v>
          </cell>
          <cell r="GH51">
            <v>13</v>
          </cell>
          <cell r="GU51">
            <v>2</v>
          </cell>
          <cell r="GV51" t="b">
            <v>0</v>
          </cell>
          <cell r="HI51" t="str">
            <v>Uniform Rate</v>
          </cell>
          <cell r="HK51">
            <v>8.1</v>
          </cell>
        </row>
        <row r="52">
          <cell r="A52" t="str">
            <v>Boonville</v>
          </cell>
          <cell r="B52" t="str">
            <v>Boonville</v>
          </cell>
          <cell r="C52" t="str">
            <v>OF</v>
          </cell>
          <cell r="D52" t="str">
            <v>Both Water and Sewer</v>
          </cell>
          <cell r="E52" t="str">
            <v>per 1000 gallons</v>
          </cell>
          <cell r="F52" t="str">
            <v>06-07</v>
          </cell>
          <cell r="H52" t="b">
            <v>0</v>
          </cell>
          <cell r="J52" t="b">
            <v>1</v>
          </cell>
          <cell r="K52" t="b">
            <v>0</v>
          </cell>
          <cell r="L52" t="str">
            <v>Monthly</v>
          </cell>
          <cell r="M52" t="str">
            <v>Constant</v>
          </cell>
          <cell r="N52">
            <v>14.95</v>
          </cell>
          <cell r="AA52">
            <v>2</v>
          </cell>
          <cell r="AB52" t="b">
            <v>0</v>
          </cell>
          <cell r="AO52" t="str">
            <v>Increasing Block</v>
          </cell>
          <cell r="AW52">
            <v>4</v>
          </cell>
          <cell r="AX52">
            <v>6</v>
          </cell>
          <cell r="AY52">
            <v>8</v>
          </cell>
          <cell r="AZ52">
            <v>10</v>
          </cell>
          <cell r="BA52">
            <v>20</v>
          </cell>
          <cell r="BB52">
            <v>50</v>
          </cell>
          <cell r="BG52">
            <v>1.87</v>
          </cell>
          <cell r="BH52">
            <v>1.99</v>
          </cell>
          <cell r="BI52">
            <v>2.06</v>
          </cell>
          <cell r="BJ52">
            <v>2.1800000000000002</v>
          </cell>
          <cell r="BK52">
            <v>2.37</v>
          </cell>
          <cell r="BL52">
            <v>2.5</v>
          </cell>
          <cell r="BQ52">
            <v>2.62</v>
          </cell>
          <cell r="BR52" t="str">
            <v>Monthly</v>
          </cell>
          <cell r="BS52" t="str">
            <v>Constant</v>
          </cell>
          <cell r="BT52">
            <v>25.95</v>
          </cell>
          <cell r="CG52">
            <v>2</v>
          </cell>
          <cell r="CH52" t="b">
            <v>0</v>
          </cell>
          <cell r="CU52" t="str">
            <v>Increasing Block</v>
          </cell>
          <cell r="DC52">
            <v>4</v>
          </cell>
          <cell r="DD52">
            <v>6</v>
          </cell>
          <cell r="DE52">
            <v>8</v>
          </cell>
          <cell r="DF52">
            <v>10</v>
          </cell>
          <cell r="DG52">
            <v>20</v>
          </cell>
          <cell r="DH52">
            <v>50</v>
          </cell>
          <cell r="DM52">
            <v>3.78</v>
          </cell>
          <cell r="DN52">
            <v>4.03</v>
          </cell>
          <cell r="DO52">
            <v>4.16</v>
          </cell>
          <cell r="DP52">
            <v>4.47</v>
          </cell>
          <cell r="DQ52">
            <v>4.72</v>
          </cell>
          <cell r="DR52">
            <v>5.04</v>
          </cell>
          <cell r="DW52">
            <v>5.35</v>
          </cell>
          <cell r="DX52" t="b">
            <v>1</v>
          </cell>
          <cell r="DY52" t="b">
            <v>0</v>
          </cell>
          <cell r="DZ52" t="str">
            <v>Monthly</v>
          </cell>
          <cell r="EA52" t="str">
            <v>Constant</v>
          </cell>
          <cell r="EB52">
            <v>14.95</v>
          </cell>
          <cell r="EO52">
            <v>2</v>
          </cell>
          <cell r="EP52" t="b">
            <v>0</v>
          </cell>
          <cell r="FC52" t="str">
            <v>Increasing Block</v>
          </cell>
          <cell r="FK52">
            <v>4</v>
          </cell>
          <cell r="FL52">
            <v>6</v>
          </cell>
          <cell r="FM52">
            <v>8</v>
          </cell>
          <cell r="FN52">
            <v>10</v>
          </cell>
          <cell r="FO52">
            <v>20</v>
          </cell>
          <cell r="FP52">
            <v>50</v>
          </cell>
          <cell r="FU52">
            <v>1.87</v>
          </cell>
          <cell r="FV52">
            <v>1.99</v>
          </cell>
          <cell r="FW52">
            <v>2.06</v>
          </cell>
          <cell r="FX52">
            <v>2.1800000000000002</v>
          </cell>
          <cell r="FY52">
            <v>2.37</v>
          </cell>
          <cell r="FZ52">
            <v>2.5</v>
          </cell>
          <cell r="GE52">
            <v>2.62</v>
          </cell>
          <cell r="GF52" t="str">
            <v>Monthly</v>
          </cell>
          <cell r="GG52" t="str">
            <v>Constant</v>
          </cell>
          <cell r="GH52">
            <v>25.95</v>
          </cell>
          <cell r="GU52">
            <v>2</v>
          </cell>
          <cell r="GV52" t="b">
            <v>0</v>
          </cell>
          <cell r="HI52" t="str">
            <v>Increasing Block</v>
          </cell>
          <cell r="HQ52">
            <v>4</v>
          </cell>
          <cell r="HR52">
            <v>6</v>
          </cell>
          <cell r="HS52">
            <v>8</v>
          </cell>
          <cell r="HT52">
            <v>10</v>
          </cell>
          <cell r="HU52">
            <v>20</v>
          </cell>
          <cell r="HV52">
            <v>50</v>
          </cell>
          <cell r="IA52">
            <v>3.78</v>
          </cell>
          <cell r="IB52">
            <v>4.03</v>
          </cell>
          <cell r="IC52">
            <v>4.16</v>
          </cell>
          <cell r="ID52">
            <v>4.47</v>
          </cell>
          <cell r="IE52">
            <v>4.72</v>
          </cell>
          <cell r="IF52">
            <v>5.04</v>
          </cell>
          <cell r="IK52">
            <v>5.35</v>
          </cell>
        </row>
        <row r="53">
          <cell r="A53" t="str">
            <v>Brevard</v>
          </cell>
          <cell r="B53" t="str">
            <v>Brevard</v>
          </cell>
          <cell r="C53" t="str">
            <v>SE</v>
          </cell>
          <cell r="D53" t="str">
            <v>Both Water and Sewer</v>
          </cell>
          <cell r="E53" t="str">
            <v>per 1000 gallons</v>
          </cell>
          <cell r="F53" t="str">
            <v>06-07</v>
          </cell>
          <cell r="H53" t="b">
            <v>0</v>
          </cell>
          <cell r="J53" t="b">
            <v>1</v>
          </cell>
          <cell r="K53" t="b">
            <v>0</v>
          </cell>
          <cell r="L53" t="str">
            <v>Monthly</v>
          </cell>
          <cell r="M53" t="str">
            <v>Constant</v>
          </cell>
          <cell r="N53">
            <v>10.7</v>
          </cell>
          <cell r="AA53">
            <v>2</v>
          </cell>
          <cell r="AB53" t="b">
            <v>0</v>
          </cell>
          <cell r="AO53" t="str">
            <v>Decreasing Block</v>
          </cell>
          <cell r="AW53">
            <v>60</v>
          </cell>
          <cell r="BG53">
            <v>5.88</v>
          </cell>
          <cell r="BQ53">
            <v>3.53</v>
          </cell>
          <cell r="BR53" t="str">
            <v>Monthly</v>
          </cell>
          <cell r="BS53" t="str">
            <v>Constant</v>
          </cell>
          <cell r="BT53">
            <v>16.079999999999998</v>
          </cell>
          <cell r="CG53">
            <v>2</v>
          </cell>
          <cell r="CH53" t="b">
            <v>0</v>
          </cell>
          <cell r="CU53" t="str">
            <v>Decreasing Block</v>
          </cell>
          <cell r="DC53">
            <v>60</v>
          </cell>
          <cell r="DM53">
            <v>8.83</v>
          </cell>
          <cell r="DW53">
            <v>5.29</v>
          </cell>
          <cell r="DX53" t="b">
            <v>1</v>
          </cell>
          <cell r="DY53" t="b">
            <v>0</v>
          </cell>
          <cell r="DZ53" t="str">
            <v>Monthly</v>
          </cell>
          <cell r="EA53" t="str">
            <v>Constant</v>
          </cell>
          <cell r="EB53">
            <v>10.7</v>
          </cell>
          <cell r="EO53">
            <v>2</v>
          </cell>
          <cell r="EP53" t="b">
            <v>0</v>
          </cell>
          <cell r="FC53" t="str">
            <v>Uniform Rate</v>
          </cell>
          <cell r="FE53">
            <v>5.46</v>
          </cell>
          <cell r="GF53" t="str">
            <v>Monthly</v>
          </cell>
          <cell r="GG53" t="str">
            <v>Constant</v>
          </cell>
          <cell r="GH53">
            <v>16.079999999999998</v>
          </cell>
          <cell r="GU53">
            <v>2</v>
          </cell>
          <cell r="GV53" t="b">
            <v>0</v>
          </cell>
          <cell r="HI53" t="str">
            <v>Uniform Rate</v>
          </cell>
          <cell r="HK53">
            <v>8.19</v>
          </cell>
        </row>
        <row r="54">
          <cell r="A54" t="str">
            <v>Bridgeton</v>
          </cell>
          <cell r="B54" t="str">
            <v>Bridgeton</v>
          </cell>
          <cell r="C54" t="str">
            <v>SE</v>
          </cell>
          <cell r="D54" t="str">
            <v>Sewer Only</v>
          </cell>
          <cell r="E54" t="str">
            <v>per 1000 gallons</v>
          </cell>
          <cell r="F54" t="str">
            <v>06-07</v>
          </cell>
          <cell r="G54" t="str">
            <v>!! SPECIAL CASE !! For 0 gallons, SI = $16.00. The $18.50 is for 1 - 3000 gallon consumption. All else is accurate.</v>
          </cell>
          <cell r="H54" t="b">
            <v>1</v>
          </cell>
          <cell r="J54" t="b">
            <v>0</v>
          </cell>
          <cell r="K54" t="b">
            <v>0</v>
          </cell>
          <cell r="AB54" t="b">
            <v>0</v>
          </cell>
          <cell r="CH54" t="b">
            <v>0</v>
          </cell>
          <cell r="DX54" t="b">
            <v>1</v>
          </cell>
          <cell r="DY54" t="b">
            <v>1</v>
          </cell>
          <cell r="DZ54" t="str">
            <v>Unknown</v>
          </cell>
          <cell r="EA54" t="str">
            <v>Constant</v>
          </cell>
          <cell r="EB54">
            <v>18.5</v>
          </cell>
          <cell r="EO54">
            <v>3</v>
          </cell>
          <cell r="EP54" t="b">
            <v>0</v>
          </cell>
          <cell r="FC54" t="str">
            <v>Increasing Block</v>
          </cell>
          <cell r="FK54">
            <v>6</v>
          </cell>
          <cell r="FL54">
            <v>9</v>
          </cell>
          <cell r="FM54">
            <v>12</v>
          </cell>
          <cell r="FN54">
            <v>15</v>
          </cell>
          <cell r="FU54">
            <v>3</v>
          </cell>
          <cell r="FV54">
            <v>3.5</v>
          </cell>
          <cell r="FW54">
            <v>5</v>
          </cell>
          <cell r="FX54">
            <v>6</v>
          </cell>
          <cell r="GE54">
            <v>7.5</v>
          </cell>
          <cell r="GF54" t="str">
            <v>Unknown</v>
          </cell>
          <cell r="GG54" t="str">
            <v>Constant</v>
          </cell>
          <cell r="GH54">
            <v>32.5</v>
          </cell>
          <cell r="GU54">
            <v>0</v>
          </cell>
          <cell r="GV54" t="b">
            <v>0</v>
          </cell>
          <cell r="HI54" t="str">
            <v>Uniform Rate</v>
          </cell>
          <cell r="HK54">
            <v>8</v>
          </cell>
          <cell r="HM54">
            <v>0</v>
          </cell>
          <cell r="HN54">
            <v>0</v>
          </cell>
        </row>
        <row r="55">
          <cell r="A55" t="str">
            <v>Broad River Water Authority</v>
          </cell>
          <cell r="B55" t="str">
            <v>Broad River Water Authority</v>
          </cell>
          <cell r="C55" t="str">
            <v>SE</v>
          </cell>
          <cell r="D55" t="str">
            <v>Water Only</v>
          </cell>
          <cell r="E55" t="str">
            <v>per 1000 gallons</v>
          </cell>
          <cell r="F55" t="str">
            <v>06-07</v>
          </cell>
          <cell r="G55" t="str">
            <v>Collects sewer bills for Rutherfordton, Spindale and Cliffside Sanitary District.</v>
          </cell>
          <cell r="H55" t="b">
            <v>0</v>
          </cell>
          <cell r="J55" t="b">
            <v>0</v>
          </cell>
          <cell r="K55" t="b">
            <v>0</v>
          </cell>
          <cell r="L55" t="str">
            <v>Monthly</v>
          </cell>
          <cell r="M55" t="str">
            <v>By Meter Size</v>
          </cell>
          <cell r="Q55">
            <v>19.75</v>
          </cell>
          <cell r="R55">
            <v>34.85</v>
          </cell>
          <cell r="S55">
            <v>92.94</v>
          </cell>
          <cell r="T55">
            <v>174.26</v>
          </cell>
          <cell r="U55">
            <v>232.35</v>
          </cell>
          <cell r="V55">
            <v>290.44</v>
          </cell>
          <cell r="W55">
            <v>348.53</v>
          </cell>
          <cell r="X55">
            <v>464.71</v>
          </cell>
          <cell r="Y55">
            <v>580.88</v>
          </cell>
          <cell r="AA55">
            <v>1</v>
          </cell>
          <cell r="AB55" t="b">
            <v>0</v>
          </cell>
          <cell r="AO55" t="str">
            <v>Decreasing Block</v>
          </cell>
          <cell r="AW55">
            <v>20</v>
          </cell>
          <cell r="AX55">
            <v>1000</v>
          </cell>
          <cell r="AY55">
            <v>10000</v>
          </cell>
          <cell r="AZ55">
            <v>20000</v>
          </cell>
          <cell r="BG55">
            <v>3.91</v>
          </cell>
          <cell r="BH55">
            <v>3.5</v>
          </cell>
          <cell r="BI55">
            <v>1.4</v>
          </cell>
          <cell r="BJ55">
            <v>1.1499999999999999</v>
          </cell>
          <cell r="BQ55">
            <v>0.76</v>
          </cell>
          <cell r="CH55" t="b">
            <v>0</v>
          </cell>
          <cell r="DX55" t="b">
            <v>0</v>
          </cell>
          <cell r="DY55" t="b">
            <v>0</v>
          </cell>
          <cell r="EP55" t="b">
            <v>0</v>
          </cell>
          <cell r="GV55" t="b">
            <v>0</v>
          </cell>
        </row>
        <row r="56">
          <cell r="A56" t="str">
            <v>Broadway</v>
          </cell>
          <cell r="B56" t="str">
            <v>Broadway</v>
          </cell>
          <cell r="C56" t="str">
            <v>SE</v>
          </cell>
          <cell r="D56" t="str">
            <v>Both Water and Sewer</v>
          </cell>
          <cell r="E56" t="str">
            <v>per 1000 gallons</v>
          </cell>
          <cell r="F56" t="str">
            <v>06-07</v>
          </cell>
          <cell r="H56" t="b">
            <v>0</v>
          </cell>
          <cell r="J56" t="b">
            <v>1</v>
          </cell>
          <cell r="K56" t="b">
            <v>0</v>
          </cell>
          <cell r="L56" t="str">
            <v>Monthly</v>
          </cell>
          <cell r="M56" t="str">
            <v>Constant</v>
          </cell>
          <cell r="N56">
            <v>8</v>
          </cell>
          <cell r="AA56">
            <v>0</v>
          </cell>
          <cell r="AB56" t="b">
            <v>0</v>
          </cell>
          <cell r="AO56" t="str">
            <v>Uniform Rate</v>
          </cell>
          <cell r="AQ56">
            <v>4</v>
          </cell>
          <cell r="BR56" t="str">
            <v>Monthly</v>
          </cell>
          <cell r="BS56" t="str">
            <v>Constant</v>
          </cell>
          <cell r="BT56">
            <v>8</v>
          </cell>
          <cell r="CG56">
            <v>0</v>
          </cell>
          <cell r="CH56" t="b">
            <v>0</v>
          </cell>
          <cell r="CU56" t="str">
            <v>Uniform Rate</v>
          </cell>
          <cell r="CW56">
            <v>8</v>
          </cell>
          <cell r="DX56" t="b">
            <v>1</v>
          </cell>
          <cell r="DY56" t="b">
            <v>0</v>
          </cell>
          <cell r="DZ56" t="str">
            <v>Monthly</v>
          </cell>
          <cell r="EA56" t="str">
            <v>Constant</v>
          </cell>
          <cell r="EB56">
            <v>8</v>
          </cell>
          <cell r="EO56">
            <v>0</v>
          </cell>
          <cell r="EP56" t="b">
            <v>0</v>
          </cell>
          <cell r="FC56" t="str">
            <v>Uniform Rate</v>
          </cell>
          <cell r="FE56">
            <v>4.5</v>
          </cell>
          <cell r="GF56" t="str">
            <v>Monthly</v>
          </cell>
          <cell r="GG56" t="str">
            <v>Constant</v>
          </cell>
          <cell r="GH56">
            <v>8</v>
          </cell>
          <cell r="GU56">
            <v>0</v>
          </cell>
          <cell r="GV56" t="b">
            <v>0</v>
          </cell>
          <cell r="HI56" t="str">
            <v>Uniform Rate</v>
          </cell>
          <cell r="HK56">
            <v>9</v>
          </cell>
        </row>
        <row r="57">
          <cell r="A57" t="str">
            <v>Brunswick County</v>
          </cell>
          <cell r="B57" t="str">
            <v>Brunswick County</v>
          </cell>
          <cell r="C57" t="str">
            <v>SE</v>
          </cell>
          <cell r="D57" t="str">
            <v>Both Water and Sewer</v>
          </cell>
          <cell r="E57" t="str">
            <v>per 1000 gallons</v>
          </cell>
          <cell r="F57" t="str">
            <v>06-07</v>
          </cell>
          <cell r="G57" t="str">
            <v>Water blocks varies with meter size. Correct for 3/4" &amp; 1". For 2", $19 base charge, 0-20K at $3.05/k, 21-100K at $3.10/k, 101K+ at $3.15/k. For 3", $23 base charge, 0-50K at $3.05/k, 51-250K at $3.10/k, 251K+ at $3.15/k. For 4", see rate sheet (emailed).</v>
          </cell>
          <cell r="H57" t="b">
            <v>1</v>
          </cell>
          <cell r="J57" t="b">
            <v>0</v>
          </cell>
          <cell r="K57" t="b">
            <v>0</v>
          </cell>
          <cell r="L57" t="str">
            <v>Monthly</v>
          </cell>
          <cell r="M57" t="str">
            <v>By Meter Size</v>
          </cell>
          <cell r="Q57">
            <v>11</v>
          </cell>
          <cell r="R57">
            <v>15</v>
          </cell>
          <cell r="T57">
            <v>19</v>
          </cell>
          <cell r="U57">
            <v>23</v>
          </cell>
          <cell r="V57">
            <v>27</v>
          </cell>
          <cell r="AA57">
            <v>0</v>
          </cell>
          <cell r="AB57" t="b">
            <v>0</v>
          </cell>
          <cell r="AO57" t="str">
            <v>Increasing Block</v>
          </cell>
          <cell r="AW57">
            <v>6</v>
          </cell>
          <cell r="AX57">
            <v>20</v>
          </cell>
          <cell r="BG57">
            <v>3.05</v>
          </cell>
          <cell r="BH57">
            <v>3.1</v>
          </cell>
          <cell r="BQ57">
            <v>3.15</v>
          </cell>
          <cell r="CH57" t="b">
            <v>0</v>
          </cell>
          <cell r="DX57" t="b">
            <v>0</v>
          </cell>
          <cell r="DY57" t="b">
            <v>1</v>
          </cell>
          <cell r="DZ57" t="str">
            <v>Monthly</v>
          </cell>
          <cell r="EA57" t="str">
            <v>Constant</v>
          </cell>
          <cell r="EB57">
            <v>39</v>
          </cell>
          <cell r="EO57">
            <v>3</v>
          </cell>
          <cell r="EP57" t="b">
            <v>0</v>
          </cell>
          <cell r="FC57" t="str">
            <v>Uniform Rate</v>
          </cell>
          <cell r="FE57">
            <v>6.5</v>
          </cell>
          <cell r="GV57" t="b">
            <v>0</v>
          </cell>
        </row>
        <row r="58">
          <cell r="A58" t="str">
            <v>Bryson City</v>
          </cell>
          <cell r="B58" t="str">
            <v>Bryson City</v>
          </cell>
          <cell r="C58" t="str">
            <v>SE</v>
          </cell>
          <cell r="D58" t="str">
            <v>Both Water and Sewer</v>
          </cell>
          <cell r="E58" t="str">
            <v>per 1000 gallons</v>
          </cell>
          <cell r="F58" t="str">
            <v>06-07</v>
          </cell>
          <cell r="H58" t="b">
            <v>0</v>
          </cell>
          <cell r="J58" t="b">
            <v>1</v>
          </cell>
          <cell r="K58" t="b">
            <v>1</v>
          </cell>
          <cell r="L58" t="str">
            <v>Monthly</v>
          </cell>
          <cell r="M58" t="str">
            <v>Constant</v>
          </cell>
          <cell r="N58">
            <v>9.5</v>
          </cell>
          <cell r="AA58">
            <v>0</v>
          </cell>
          <cell r="AB58" t="b">
            <v>0</v>
          </cell>
          <cell r="AO58" t="str">
            <v>Uniform Rate</v>
          </cell>
          <cell r="AQ58">
            <v>1.55</v>
          </cell>
          <cell r="BR58" t="str">
            <v>Monthly</v>
          </cell>
          <cell r="BS58" t="str">
            <v>Constant</v>
          </cell>
          <cell r="BT58">
            <v>19</v>
          </cell>
          <cell r="CG58">
            <v>0</v>
          </cell>
          <cell r="CH58" t="b">
            <v>0</v>
          </cell>
          <cell r="CU58" t="str">
            <v>Uniform Rate</v>
          </cell>
          <cell r="CW58">
            <v>2.1</v>
          </cell>
          <cell r="CY58">
            <v>0</v>
          </cell>
          <cell r="CZ58">
            <v>0</v>
          </cell>
          <cell r="DX58" t="b">
            <v>1</v>
          </cell>
          <cell r="DY58" t="b">
            <v>1</v>
          </cell>
          <cell r="DZ58" t="str">
            <v>Monthly</v>
          </cell>
          <cell r="EA58" t="str">
            <v>Constant</v>
          </cell>
          <cell r="EB58">
            <v>9.5</v>
          </cell>
          <cell r="EO58">
            <v>0</v>
          </cell>
          <cell r="EP58" t="b">
            <v>0</v>
          </cell>
          <cell r="FC58" t="str">
            <v>Uniform Rate</v>
          </cell>
          <cell r="FE58">
            <v>1.55</v>
          </cell>
          <cell r="GF58" t="str">
            <v>Monthly</v>
          </cell>
          <cell r="GG58" t="str">
            <v>Constant</v>
          </cell>
          <cell r="GH58">
            <v>19</v>
          </cell>
          <cell r="GU58">
            <v>0</v>
          </cell>
          <cell r="GV58" t="b">
            <v>0</v>
          </cell>
          <cell r="HI58" t="str">
            <v>Uniform Rate</v>
          </cell>
          <cell r="HK58">
            <v>2.1</v>
          </cell>
          <cell r="HM58">
            <v>0</v>
          </cell>
          <cell r="HN58">
            <v>0</v>
          </cell>
        </row>
        <row r="59">
          <cell r="A59" t="str">
            <v>Bunn</v>
          </cell>
          <cell r="B59" t="str">
            <v>Bunn</v>
          </cell>
          <cell r="C59" t="str">
            <v>SE</v>
          </cell>
          <cell r="D59" t="str">
            <v>Both Water and Sewer</v>
          </cell>
          <cell r="E59" t="str">
            <v>per 1000 gallons</v>
          </cell>
          <cell r="F59" t="str">
            <v>06-07</v>
          </cell>
          <cell r="H59" t="b">
            <v>0</v>
          </cell>
          <cell r="J59" t="b">
            <v>1</v>
          </cell>
          <cell r="K59" t="b">
            <v>0</v>
          </cell>
          <cell r="L59" t="str">
            <v>Monthly</v>
          </cell>
          <cell r="M59" t="str">
            <v>Constant</v>
          </cell>
          <cell r="N59">
            <v>13</v>
          </cell>
          <cell r="AA59">
            <v>2</v>
          </cell>
          <cell r="AB59" t="b">
            <v>0</v>
          </cell>
          <cell r="AO59" t="str">
            <v>Uniform Rate</v>
          </cell>
          <cell r="AQ59">
            <v>7</v>
          </cell>
          <cell r="BR59" t="str">
            <v>Monthly</v>
          </cell>
          <cell r="BS59" t="str">
            <v>Constant</v>
          </cell>
          <cell r="BT59">
            <v>24</v>
          </cell>
          <cell r="CG59">
            <v>2</v>
          </cell>
          <cell r="CH59" t="b">
            <v>0</v>
          </cell>
          <cell r="CU59" t="str">
            <v>Uniform Rate</v>
          </cell>
          <cell r="CW59">
            <v>7.5</v>
          </cell>
          <cell r="DX59" t="b">
            <v>1</v>
          </cell>
          <cell r="DY59" t="b">
            <v>0</v>
          </cell>
          <cell r="DZ59" t="str">
            <v>Monthly</v>
          </cell>
          <cell r="EA59" t="str">
            <v>Constant</v>
          </cell>
          <cell r="EB59">
            <v>13</v>
          </cell>
          <cell r="EO59">
            <v>2</v>
          </cell>
          <cell r="EP59" t="b">
            <v>0</v>
          </cell>
          <cell r="FC59" t="str">
            <v>Uniform Rate</v>
          </cell>
          <cell r="FE59">
            <v>7</v>
          </cell>
          <cell r="GF59" t="str">
            <v>Monthly</v>
          </cell>
          <cell r="GG59" t="str">
            <v>Constant</v>
          </cell>
          <cell r="GH59">
            <v>24</v>
          </cell>
          <cell r="GU59">
            <v>2</v>
          </cell>
          <cell r="GV59" t="b">
            <v>0</v>
          </cell>
          <cell r="HI59" t="str">
            <v>Uniform Rate</v>
          </cell>
          <cell r="HK59">
            <v>7.5</v>
          </cell>
        </row>
        <row r="60">
          <cell r="A60" t="str">
            <v>Burgaw</v>
          </cell>
          <cell r="B60" t="str">
            <v>Burgaw</v>
          </cell>
          <cell r="C60" t="str">
            <v>SE</v>
          </cell>
          <cell r="D60" t="str">
            <v>Both Water and Sewer</v>
          </cell>
          <cell r="E60" t="str">
            <v>per 1000 gallons</v>
          </cell>
          <cell r="F60" t="str">
            <v>06-07</v>
          </cell>
          <cell r="H60" t="b">
            <v>0</v>
          </cell>
          <cell r="J60" t="b">
            <v>1</v>
          </cell>
          <cell r="K60" t="b">
            <v>0</v>
          </cell>
          <cell r="L60" t="str">
            <v>Monthly</v>
          </cell>
          <cell r="M60" t="str">
            <v>None</v>
          </cell>
          <cell r="AA60">
            <v>0</v>
          </cell>
          <cell r="AB60" t="b">
            <v>0</v>
          </cell>
          <cell r="AO60" t="str">
            <v>Increasing Block</v>
          </cell>
          <cell r="AW60">
            <v>3</v>
          </cell>
          <cell r="AX60">
            <v>9</v>
          </cell>
          <cell r="AY60">
            <v>20</v>
          </cell>
          <cell r="BG60">
            <v>4</v>
          </cell>
          <cell r="BH60">
            <v>4.25</v>
          </cell>
          <cell r="BI60">
            <v>4.37</v>
          </cell>
          <cell r="BQ60">
            <v>4.5</v>
          </cell>
          <cell r="BR60" t="str">
            <v>Monthly</v>
          </cell>
          <cell r="BS60" t="str">
            <v>None</v>
          </cell>
          <cell r="CG60">
            <v>0</v>
          </cell>
          <cell r="CH60" t="b">
            <v>0</v>
          </cell>
          <cell r="CU60" t="str">
            <v>Increasing Block</v>
          </cell>
          <cell r="CY60">
            <v>0</v>
          </cell>
          <cell r="CZ60">
            <v>0</v>
          </cell>
          <cell r="DC60">
            <v>3</v>
          </cell>
          <cell r="DD60">
            <v>9</v>
          </cell>
          <cell r="DE60">
            <v>20</v>
          </cell>
          <cell r="DM60">
            <v>8</v>
          </cell>
          <cell r="DN60">
            <v>8.5</v>
          </cell>
          <cell r="DO60">
            <v>8.75</v>
          </cell>
          <cell r="DW60">
            <v>9</v>
          </cell>
          <cell r="DX60" t="b">
            <v>1</v>
          </cell>
          <cell r="DY60" t="b">
            <v>0</v>
          </cell>
          <cell r="DZ60" t="str">
            <v>Monthly</v>
          </cell>
          <cell r="EA60" t="str">
            <v>None</v>
          </cell>
          <cell r="EO60">
            <v>0</v>
          </cell>
          <cell r="EP60" t="b">
            <v>0</v>
          </cell>
          <cell r="FC60" t="str">
            <v>Uniform Rate</v>
          </cell>
          <cell r="FE60">
            <v>6.24</v>
          </cell>
          <cell r="GF60" t="str">
            <v>Monthly</v>
          </cell>
          <cell r="GG60" t="str">
            <v>None</v>
          </cell>
          <cell r="GU60">
            <v>0</v>
          </cell>
          <cell r="GV60" t="b">
            <v>0</v>
          </cell>
          <cell r="HI60" t="str">
            <v>Uniform Rate</v>
          </cell>
          <cell r="HK60">
            <v>12.48</v>
          </cell>
          <cell r="HM60">
            <v>0</v>
          </cell>
          <cell r="HN60">
            <v>0</v>
          </cell>
        </row>
        <row r="61">
          <cell r="A61" t="str">
            <v>Burke County</v>
          </cell>
          <cell r="B61" t="str">
            <v>Burke County</v>
          </cell>
          <cell r="C61" t="str">
            <v>SE</v>
          </cell>
          <cell r="D61" t="str">
            <v>Both Water and Sewer</v>
          </cell>
          <cell r="E61" t="str">
            <v>per 1000 gallons</v>
          </cell>
          <cell r="F61" t="str">
            <v>06-07</v>
          </cell>
          <cell r="G61" t="str">
            <v>Has separate water rates for Town of Valdese but do not model here.</v>
          </cell>
          <cell r="H61" t="b">
            <v>0</v>
          </cell>
          <cell r="J61" t="b">
            <v>0</v>
          </cell>
          <cell r="K61" t="b">
            <v>0</v>
          </cell>
          <cell r="L61" t="str">
            <v>Monthly</v>
          </cell>
          <cell r="M61" t="str">
            <v>Constant</v>
          </cell>
          <cell r="N61">
            <v>12.95</v>
          </cell>
          <cell r="AA61">
            <v>0</v>
          </cell>
          <cell r="AB61" t="b">
            <v>0</v>
          </cell>
          <cell r="AO61" t="str">
            <v>Uniform Rate</v>
          </cell>
          <cell r="AQ61">
            <v>3.31</v>
          </cell>
          <cell r="CH61" t="b">
            <v>0</v>
          </cell>
          <cell r="DX61" t="b">
            <v>0</v>
          </cell>
          <cell r="DY61" t="b">
            <v>0</v>
          </cell>
          <cell r="DZ61" t="str">
            <v>Monthly</v>
          </cell>
          <cell r="EA61" t="str">
            <v>Constant</v>
          </cell>
          <cell r="EB61">
            <v>12.95</v>
          </cell>
          <cell r="EO61">
            <v>0</v>
          </cell>
          <cell r="EP61" t="b">
            <v>0</v>
          </cell>
          <cell r="FC61" t="str">
            <v>Uniform Rate</v>
          </cell>
          <cell r="FE61">
            <v>3.79</v>
          </cell>
          <cell r="GV61" t="b">
            <v>0</v>
          </cell>
        </row>
        <row r="62">
          <cell r="A62" t="str">
            <v>Burlington</v>
          </cell>
          <cell r="B62" t="str">
            <v>Burlington</v>
          </cell>
          <cell r="C62" t="str">
            <v>SE</v>
          </cell>
          <cell r="D62" t="str">
            <v>Both Water and Sewer</v>
          </cell>
          <cell r="E62" t="str">
            <v>per 1000 gallons</v>
          </cell>
          <cell r="F62" t="str">
            <v>06-07</v>
          </cell>
          <cell r="G62" t="str">
            <v>Residential customers are billed bi-monthly, commercial customers are billed monthly. Rates are doubled to reflect bimonthly period.</v>
          </cell>
          <cell r="H62" t="b">
            <v>0</v>
          </cell>
          <cell r="I62" t="str">
            <v>Commercial customers are billed monthly</v>
          </cell>
          <cell r="J62" t="b">
            <v>1</v>
          </cell>
          <cell r="K62" t="b">
            <v>0</v>
          </cell>
          <cell r="L62" t="str">
            <v>Bi-monthly</v>
          </cell>
          <cell r="M62" t="str">
            <v>Constant</v>
          </cell>
          <cell r="N62">
            <v>5.42</v>
          </cell>
          <cell r="AA62">
            <v>2</v>
          </cell>
          <cell r="AB62" t="b">
            <v>0</v>
          </cell>
          <cell r="AO62" t="str">
            <v>Decreasing Block</v>
          </cell>
          <cell r="AW62">
            <v>20</v>
          </cell>
          <cell r="AX62">
            <v>200</v>
          </cell>
          <cell r="AY62">
            <v>2000</v>
          </cell>
          <cell r="BG62">
            <v>2.71</v>
          </cell>
          <cell r="BH62">
            <v>2.4500000000000002</v>
          </cell>
          <cell r="BI62">
            <v>2.17</v>
          </cell>
          <cell r="BQ62">
            <v>1.35</v>
          </cell>
          <cell r="BR62" t="str">
            <v>Bi-monthly</v>
          </cell>
          <cell r="BS62" t="str">
            <v>Constant</v>
          </cell>
          <cell r="BT62">
            <v>10.84</v>
          </cell>
          <cell r="CG62">
            <v>2</v>
          </cell>
          <cell r="CH62" t="b">
            <v>0</v>
          </cell>
          <cell r="CU62" t="str">
            <v>Decreasing Block</v>
          </cell>
          <cell r="DC62">
            <v>20</v>
          </cell>
          <cell r="DD62">
            <v>200</v>
          </cell>
          <cell r="DE62">
            <v>2000</v>
          </cell>
          <cell r="DM62">
            <v>5.42</v>
          </cell>
          <cell r="DN62">
            <v>4.9000000000000004</v>
          </cell>
          <cell r="DO62">
            <v>4.34</v>
          </cell>
          <cell r="DW62">
            <v>2.7</v>
          </cell>
          <cell r="DX62" t="b">
            <v>1</v>
          </cell>
          <cell r="DY62" t="b">
            <v>0</v>
          </cell>
          <cell r="DZ62" t="str">
            <v>Bi-monthly</v>
          </cell>
          <cell r="EA62" t="str">
            <v>None</v>
          </cell>
          <cell r="EO62">
            <v>0</v>
          </cell>
          <cell r="EP62" t="b">
            <v>0</v>
          </cell>
          <cell r="FC62" t="str">
            <v>Uniform Rate</v>
          </cell>
          <cell r="FE62">
            <v>3.13</v>
          </cell>
          <cell r="GF62" t="str">
            <v>Bi-monthly</v>
          </cell>
          <cell r="GG62" t="str">
            <v>None</v>
          </cell>
          <cell r="GU62">
            <v>0</v>
          </cell>
          <cell r="GV62" t="b">
            <v>0</v>
          </cell>
          <cell r="HI62" t="str">
            <v>Uniform Rate</v>
          </cell>
          <cell r="HK62">
            <v>6.26</v>
          </cell>
        </row>
        <row r="63">
          <cell r="A63" t="str">
            <v>Burnsville</v>
          </cell>
          <cell r="B63" t="str">
            <v>Burnsville</v>
          </cell>
          <cell r="C63" t="str">
            <v>SE</v>
          </cell>
          <cell r="D63" t="str">
            <v>Both Water and Sewer</v>
          </cell>
          <cell r="E63" t="str">
            <v>per 1000 gallons</v>
          </cell>
          <cell r="F63" t="str">
            <v>06-07</v>
          </cell>
          <cell r="H63" t="b">
            <v>0</v>
          </cell>
          <cell r="J63" t="b">
            <v>1</v>
          </cell>
          <cell r="K63" t="b">
            <v>0</v>
          </cell>
          <cell r="L63" t="str">
            <v>Unknown</v>
          </cell>
          <cell r="M63" t="str">
            <v>Constant</v>
          </cell>
          <cell r="N63">
            <v>12</v>
          </cell>
          <cell r="AA63">
            <v>3</v>
          </cell>
          <cell r="AB63" t="b">
            <v>0</v>
          </cell>
          <cell r="AO63" t="str">
            <v>Increasing/Decreasing Block</v>
          </cell>
          <cell r="AW63">
            <v>10</v>
          </cell>
          <cell r="AX63">
            <v>150</v>
          </cell>
          <cell r="BG63">
            <v>4</v>
          </cell>
          <cell r="BH63">
            <v>2.5</v>
          </cell>
          <cell r="BQ63">
            <v>2.75</v>
          </cell>
          <cell r="BR63" t="str">
            <v>Unknown</v>
          </cell>
          <cell r="BS63" t="str">
            <v>Constant</v>
          </cell>
          <cell r="BT63">
            <v>22</v>
          </cell>
          <cell r="CG63">
            <v>3</v>
          </cell>
          <cell r="CH63" t="b">
            <v>0</v>
          </cell>
          <cell r="CU63" t="str">
            <v>Increasing/Decreasing Block</v>
          </cell>
          <cell r="DC63">
            <v>10</v>
          </cell>
          <cell r="DD63">
            <v>150</v>
          </cell>
          <cell r="DM63">
            <v>5</v>
          </cell>
          <cell r="DN63">
            <v>3.75</v>
          </cell>
          <cell r="DW63">
            <v>4</v>
          </cell>
          <cell r="DX63" t="b">
            <v>1</v>
          </cell>
          <cell r="DY63" t="b">
            <v>0</v>
          </cell>
          <cell r="DZ63" t="str">
            <v>Unknown</v>
          </cell>
          <cell r="EA63" t="str">
            <v>Constant</v>
          </cell>
          <cell r="EB63">
            <v>12</v>
          </cell>
          <cell r="EO63">
            <v>3</v>
          </cell>
          <cell r="EP63" t="b">
            <v>0</v>
          </cell>
          <cell r="FC63" t="str">
            <v>Increasing/Decreasing Block</v>
          </cell>
          <cell r="FK63">
            <v>10</v>
          </cell>
          <cell r="FL63">
            <v>150</v>
          </cell>
          <cell r="FU63">
            <v>4</v>
          </cell>
          <cell r="FV63">
            <v>2.5</v>
          </cell>
          <cell r="GE63">
            <v>2.75</v>
          </cell>
          <cell r="GF63" t="str">
            <v>Unknown</v>
          </cell>
          <cell r="GG63" t="str">
            <v>Constant</v>
          </cell>
          <cell r="GH63">
            <v>22</v>
          </cell>
          <cell r="GU63">
            <v>3</v>
          </cell>
          <cell r="GV63" t="b">
            <v>0</v>
          </cell>
          <cell r="HI63" t="str">
            <v>Increasing/Decreasing Block</v>
          </cell>
          <cell r="HQ63">
            <v>10</v>
          </cell>
          <cell r="HR63">
            <v>150</v>
          </cell>
          <cell r="IA63">
            <v>5</v>
          </cell>
          <cell r="IB63">
            <v>3.75</v>
          </cell>
          <cell r="IK63">
            <v>4</v>
          </cell>
        </row>
        <row r="64">
          <cell r="A64" t="str">
            <v>Caldwell County</v>
          </cell>
          <cell r="B64" t="str">
            <v>Caldwell County</v>
          </cell>
          <cell r="C64" t="str">
            <v>SE</v>
          </cell>
          <cell r="D64" t="str">
            <v>Water Only</v>
          </cell>
          <cell r="E64" t="str">
            <v>per 1000 gallons</v>
          </cell>
          <cell r="F64" t="str">
            <v>06-07</v>
          </cell>
          <cell r="H64" t="b">
            <v>0</v>
          </cell>
          <cell r="J64" t="b">
            <v>0</v>
          </cell>
          <cell r="K64" t="b">
            <v>1</v>
          </cell>
          <cell r="L64" t="str">
            <v>Monthly</v>
          </cell>
          <cell r="M64" t="str">
            <v>Constant</v>
          </cell>
          <cell r="N64">
            <v>19.25</v>
          </cell>
          <cell r="AA64">
            <v>3</v>
          </cell>
          <cell r="AB64" t="b">
            <v>0</v>
          </cell>
          <cell r="AO64" t="str">
            <v>Increasing/Decreasing Block</v>
          </cell>
          <cell r="AW64">
            <v>4</v>
          </cell>
          <cell r="AX64">
            <v>14</v>
          </cell>
          <cell r="BG64">
            <v>1.98</v>
          </cell>
          <cell r="BH64">
            <v>4.68</v>
          </cell>
          <cell r="BQ64">
            <v>3.3</v>
          </cell>
          <cell r="CH64" t="b">
            <v>0</v>
          </cell>
          <cell r="DX64" t="b">
            <v>0</v>
          </cell>
          <cell r="DY64" t="b">
            <v>0</v>
          </cell>
          <cell r="EP64" t="b">
            <v>0</v>
          </cell>
          <cell r="GV64" t="b">
            <v>0</v>
          </cell>
        </row>
        <row r="65">
          <cell r="A65" t="str">
            <v>Cameron</v>
          </cell>
          <cell r="B65" t="str">
            <v>Cameron</v>
          </cell>
          <cell r="C65" t="str">
            <v>0506</v>
          </cell>
          <cell r="D65" t="str">
            <v>Water Only</v>
          </cell>
          <cell r="E65" t="str">
            <v>per 1000 gallons</v>
          </cell>
          <cell r="F65" t="str">
            <v>05-06</v>
          </cell>
          <cell r="H65" t="b">
            <v>0</v>
          </cell>
          <cell r="J65" t="b">
            <v>1</v>
          </cell>
          <cell r="K65" t="b">
            <v>0</v>
          </cell>
          <cell r="L65" t="str">
            <v>Monthly</v>
          </cell>
          <cell r="M65" t="str">
            <v>Constant</v>
          </cell>
          <cell r="N65">
            <v>7.25</v>
          </cell>
          <cell r="AA65">
            <v>0</v>
          </cell>
          <cell r="AB65" t="b">
            <v>0</v>
          </cell>
          <cell r="AO65" t="str">
            <v>Uniform Rate</v>
          </cell>
          <cell r="AQ65">
            <v>4.0999999999999996</v>
          </cell>
          <cell r="BR65" t="str">
            <v>Monthly</v>
          </cell>
          <cell r="BS65" t="str">
            <v>Constant</v>
          </cell>
          <cell r="BT65">
            <v>14.5</v>
          </cell>
          <cell r="CG65">
            <v>0</v>
          </cell>
          <cell r="CH65" t="b">
            <v>0</v>
          </cell>
          <cell r="CU65" t="str">
            <v>Uniform Rate</v>
          </cell>
          <cell r="CW65">
            <v>8.1999999999999993</v>
          </cell>
          <cell r="DX65" t="b">
            <v>0</v>
          </cell>
          <cell r="DY65" t="b">
            <v>0</v>
          </cell>
          <cell r="EP65" t="b">
            <v>0</v>
          </cell>
          <cell r="GV65" t="b">
            <v>0</v>
          </cell>
        </row>
        <row r="66">
          <cell r="A66" t="str">
            <v>Candor</v>
          </cell>
          <cell r="B66" t="str">
            <v>Candor</v>
          </cell>
          <cell r="C66" t="str">
            <v>OF</v>
          </cell>
          <cell r="D66" t="str">
            <v>Both Water and Sewer</v>
          </cell>
          <cell r="E66" t="str">
            <v>per 1000 gallons</v>
          </cell>
          <cell r="F66" t="str">
            <v>06-07</v>
          </cell>
          <cell r="G66" t="str">
            <v>Has commercial rates, though they are the same as residential rates</v>
          </cell>
          <cell r="H66" t="b">
            <v>0</v>
          </cell>
          <cell r="J66" t="b">
            <v>1</v>
          </cell>
          <cell r="K66" t="b">
            <v>0</v>
          </cell>
          <cell r="L66" t="str">
            <v>Monthly</v>
          </cell>
          <cell r="M66" t="str">
            <v>Constant</v>
          </cell>
          <cell r="N66">
            <v>10.92</v>
          </cell>
          <cell r="AA66">
            <v>2</v>
          </cell>
          <cell r="AB66" t="b">
            <v>0</v>
          </cell>
          <cell r="AO66" t="str">
            <v>Uniform Rate</v>
          </cell>
          <cell r="AQ66">
            <v>2.35</v>
          </cell>
          <cell r="BR66" t="str">
            <v>Monthly</v>
          </cell>
          <cell r="BS66" t="str">
            <v>Constant</v>
          </cell>
          <cell r="BT66">
            <v>18.73</v>
          </cell>
          <cell r="CG66">
            <v>2</v>
          </cell>
          <cell r="CH66" t="b">
            <v>0</v>
          </cell>
          <cell r="CU66" t="str">
            <v>Uniform Rate</v>
          </cell>
          <cell r="CW66">
            <v>4.7</v>
          </cell>
          <cell r="DX66" t="b">
            <v>1</v>
          </cell>
          <cell r="DY66" t="b">
            <v>0</v>
          </cell>
          <cell r="DZ66" t="str">
            <v>Monthly</v>
          </cell>
          <cell r="EA66" t="str">
            <v>Constant</v>
          </cell>
          <cell r="EB66">
            <v>13.4</v>
          </cell>
          <cell r="EO66">
            <v>2</v>
          </cell>
          <cell r="EP66" t="b">
            <v>0</v>
          </cell>
          <cell r="FC66" t="str">
            <v>Uniform Rate</v>
          </cell>
          <cell r="FE66">
            <v>1.3</v>
          </cell>
          <cell r="GF66" t="str">
            <v>Monthly</v>
          </cell>
          <cell r="GG66" t="str">
            <v>Constant</v>
          </cell>
          <cell r="GH66">
            <v>18.8</v>
          </cell>
          <cell r="GU66">
            <v>2</v>
          </cell>
          <cell r="GV66" t="b">
            <v>0</v>
          </cell>
          <cell r="HI66" t="str">
            <v>Uniform Rate</v>
          </cell>
          <cell r="HK66">
            <v>1.3</v>
          </cell>
        </row>
        <row r="67">
          <cell r="A67" t="str">
            <v>Canton</v>
          </cell>
          <cell r="B67" t="str">
            <v>Canton</v>
          </cell>
          <cell r="C67" t="str">
            <v>SE</v>
          </cell>
          <cell r="D67" t="str">
            <v>Both Water and Sewer</v>
          </cell>
          <cell r="E67" t="str">
            <v>per 1000 gallons</v>
          </cell>
          <cell r="F67" t="str">
            <v>06-07</v>
          </cell>
          <cell r="H67" t="b">
            <v>0</v>
          </cell>
          <cell r="J67" t="b">
            <v>1</v>
          </cell>
          <cell r="K67" t="b">
            <v>0</v>
          </cell>
          <cell r="L67" t="str">
            <v>Monthly</v>
          </cell>
          <cell r="M67" t="str">
            <v>Constant</v>
          </cell>
          <cell r="N67">
            <v>10.4</v>
          </cell>
          <cell r="AA67">
            <v>3</v>
          </cell>
          <cell r="AB67" t="b">
            <v>0</v>
          </cell>
          <cell r="AO67" t="str">
            <v>Uniform Rate</v>
          </cell>
          <cell r="AQ67">
            <v>2.25</v>
          </cell>
          <cell r="BR67" t="str">
            <v>Monthly</v>
          </cell>
          <cell r="BS67" t="str">
            <v>Constant</v>
          </cell>
          <cell r="BT67">
            <v>19.8</v>
          </cell>
          <cell r="CG67">
            <v>3</v>
          </cell>
          <cell r="CH67" t="b">
            <v>0</v>
          </cell>
          <cell r="CU67" t="str">
            <v>Uniform Rate</v>
          </cell>
          <cell r="CW67">
            <v>4.2</v>
          </cell>
          <cell r="DX67" t="b">
            <v>1</v>
          </cell>
          <cell r="DY67" t="b">
            <v>0</v>
          </cell>
          <cell r="DZ67" t="str">
            <v>Monthly</v>
          </cell>
          <cell r="EA67" t="str">
            <v>Constant</v>
          </cell>
          <cell r="EB67">
            <v>4.16</v>
          </cell>
          <cell r="EO67">
            <v>3</v>
          </cell>
          <cell r="EP67" t="b">
            <v>0</v>
          </cell>
          <cell r="FC67" t="str">
            <v>Uniform Rate</v>
          </cell>
          <cell r="FE67">
            <v>0.9</v>
          </cell>
          <cell r="GF67" t="str">
            <v>Monthly</v>
          </cell>
          <cell r="GG67" t="str">
            <v>Constant</v>
          </cell>
          <cell r="GH67">
            <v>7.92</v>
          </cell>
          <cell r="GU67">
            <v>3</v>
          </cell>
          <cell r="GV67" t="b">
            <v>0</v>
          </cell>
          <cell r="HI67" t="str">
            <v>Uniform Rate</v>
          </cell>
          <cell r="HK67">
            <v>1.68</v>
          </cell>
        </row>
        <row r="68">
          <cell r="A68" t="str">
            <v>Carolina Beach</v>
          </cell>
          <cell r="B68" t="str">
            <v>Carolina Beach</v>
          </cell>
          <cell r="C68" t="str">
            <v>SE</v>
          </cell>
          <cell r="D68" t="str">
            <v>Both Water and Sewer</v>
          </cell>
          <cell r="E68" t="str">
            <v>per 1000 gallons</v>
          </cell>
          <cell r="F68" t="str">
            <v>06-07</v>
          </cell>
          <cell r="G68" t="str">
            <v>Don't have outside rates, but based on 05-06 we know outside = double. Has commercial rates?? Has a $12 discount for senior citizens who have applied and qualified for NC Property Tax Relief (Homestead Exemption) under GS 105-277.1 (according to FY05-06).</v>
          </cell>
          <cell r="H68" t="b">
            <v>0</v>
          </cell>
          <cell r="J68" t="b">
            <v>1</v>
          </cell>
          <cell r="K68" t="b">
            <v>0</v>
          </cell>
          <cell r="L68" t="str">
            <v>Monthly</v>
          </cell>
          <cell r="M68" t="str">
            <v>By Meter Size</v>
          </cell>
          <cell r="P68">
            <v>9.58</v>
          </cell>
          <cell r="Q68">
            <v>9.58</v>
          </cell>
          <cell r="R68">
            <v>26.99</v>
          </cell>
          <cell r="S68">
            <v>36.380000000000003</v>
          </cell>
          <cell r="T68">
            <v>59.85</v>
          </cell>
          <cell r="V68">
            <v>202.54</v>
          </cell>
          <cell r="AA68">
            <v>3</v>
          </cell>
          <cell r="AB68" t="b">
            <v>0</v>
          </cell>
          <cell r="AO68" t="str">
            <v>Uniform Rate</v>
          </cell>
          <cell r="AQ68">
            <v>1.8</v>
          </cell>
          <cell r="BR68" t="str">
            <v>Monthly</v>
          </cell>
          <cell r="BS68" t="str">
            <v>By Meter Size</v>
          </cell>
          <cell r="BV68">
            <v>19.16</v>
          </cell>
          <cell r="BW68">
            <v>19.16</v>
          </cell>
          <cell r="BX68">
            <v>53.98</v>
          </cell>
          <cell r="BY68">
            <v>72.760000000000005</v>
          </cell>
          <cell r="BZ68">
            <v>119.7</v>
          </cell>
          <cell r="CB68">
            <v>405.08</v>
          </cell>
          <cell r="CG68">
            <v>3</v>
          </cell>
          <cell r="CH68" t="b">
            <v>0</v>
          </cell>
          <cell r="CU68" t="str">
            <v>Uniform Rate</v>
          </cell>
          <cell r="CW68">
            <v>3.6</v>
          </cell>
          <cell r="DX68" t="b">
            <v>1</v>
          </cell>
          <cell r="DY68" t="b">
            <v>0</v>
          </cell>
          <cell r="DZ68" t="str">
            <v>Monthly</v>
          </cell>
          <cell r="EA68" t="str">
            <v>By Meter Size</v>
          </cell>
          <cell r="ED68">
            <v>19.309999999999999</v>
          </cell>
          <cell r="EE68">
            <v>19.309999999999999</v>
          </cell>
          <cell r="EF68">
            <v>59.08</v>
          </cell>
          <cell r="EG68">
            <v>80.489999999999995</v>
          </cell>
          <cell r="EH68">
            <v>134.05000000000001</v>
          </cell>
          <cell r="EJ68">
            <v>459.87</v>
          </cell>
          <cell r="EO68">
            <v>3</v>
          </cell>
          <cell r="EP68" t="b">
            <v>0</v>
          </cell>
          <cell r="FC68" t="str">
            <v>Uniform Rate</v>
          </cell>
          <cell r="FE68">
            <v>3.91</v>
          </cell>
          <cell r="GF68" t="str">
            <v>Monthly</v>
          </cell>
          <cell r="GG68" t="str">
            <v>By Meter Size</v>
          </cell>
          <cell r="GJ68">
            <v>38.619999999999997</v>
          </cell>
          <cell r="GK68">
            <v>38.619999999999997</v>
          </cell>
          <cell r="GL68">
            <v>118.16</v>
          </cell>
          <cell r="GM68">
            <v>160.97999999999999</v>
          </cell>
          <cell r="GN68">
            <v>268.10000000000002</v>
          </cell>
          <cell r="GP68">
            <v>919.74</v>
          </cell>
          <cell r="GU68">
            <v>3</v>
          </cell>
          <cell r="GV68" t="b">
            <v>0</v>
          </cell>
          <cell r="HI68" t="str">
            <v>Uniform Rate</v>
          </cell>
          <cell r="HK68">
            <v>7.82</v>
          </cell>
        </row>
        <row r="69">
          <cell r="A69" t="str">
            <v>Carthage</v>
          </cell>
          <cell r="B69" t="str">
            <v>Carthage</v>
          </cell>
          <cell r="C69" t="str">
            <v>SE</v>
          </cell>
          <cell r="D69" t="str">
            <v>Both Water and Sewer</v>
          </cell>
          <cell r="E69" t="str">
            <v>per 1000 gallons</v>
          </cell>
          <cell r="F69" t="str">
            <v>06-07</v>
          </cell>
          <cell r="H69" t="b">
            <v>0</v>
          </cell>
          <cell r="J69" t="b">
            <v>1</v>
          </cell>
          <cell r="K69" t="b">
            <v>0</v>
          </cell>
          <cell r="L69" t="str">
            <v>Monthly</v>
          </cell>
          <cell r="M69" t="str">
            <v>Constant</v>
          </cell>
          <cell r="N69">
            <v>11</v>
          </cell>
          <cell r="AA69">
            <v>0</v>
          </cell>
          <cell r="AB69" t="b">
            <v>0</v>
          </cell>
          <cell r="AO69" t="str">
            <v>Increasing Block</v>
          </cell>
          <cell r="AW69">
            <v>5</v>
          </cell>
          <cell r="AX69">
            <v>10</v>
          </cell>
          <cell r="BG69">
            <v>2.5</v>
          </cell>
          <cell r="BH69">
            <v>4</v>
          </cell>
          <cell r="BQ69">
            <v>6.5</v>
          </cell>
          <cell r="BR69" t="str">
            <v>Monthly</v>
          </cell>
          <cell r="BS69" t="str">
            <v>Constant</v>
          </cell>
          <cell r="BT69">
            <v>24.5</v>
          </cell>
          <cell r="CG69">
            <v>0</v>
          </cell>
          <cell r="CH69" t="b">
            <v>0</v>
          </cell>
          <cell r="CU69" t="str">
            <v>Increasing Block</v>
          </cell>
          <cell r="DC69">
            <v>5</v>
          </cell>
          <cell r="DD69">
            <v>10</v>
          </cell>
          <cell r="DM69">
            <v>6.25</v>
          </cell>
          <cell r="DN69">
            <v>10</v>
          </cell>
          <cell r="DW69">
            <v>20</v>
          </cell>
          <cell r="DX69" t="b">
            <v>1</v>
          </cell>
          <cell r="DY69" t="b">
            <v>0</v>
          </cell>
          <cell r="DZ69" t="str">
            <v>Monthly</v>
          </cell>
          <cell r="EA69" t="str">
            <v>Constant</v>
          </cell>
          <cell r="EB69">
            <v>11</v>
          </cell>
          <cell r="EO69">
            <v>0</v>
          </cell>
          <cell r="EP69" t="b">
            <v>0</v>
          </cell>
          <cell r="FC69" t="str">
            <v>Uniform Rate</v>
          </cell>
          <cell r="FE69">
            <v>4</v>
          </cell>
          <cell r="GF69" t="str">
            <v>Monthly</v>
          </cell>
          <cell r="GG69" t="str">
            <v>Constant</v>
          </cell>
          <cell r="GH69">
            <v>24.5</v>
          </cell>
          <cell r="GU69">
            <v>0</v>
          </cell>
          <cell r="GV69" t="b">
            <v>0</v>
          </cell>
          <cell r="HI69" t="str">
            <v>Uniform Rate</v>
          </cell>
          <cell r="HK69">
            <v>10</v>
          </cell>
        </row>
        <row r="70">
          <cell r="A70" t="str">
            <v>Cary</v>
          </cell>
          <cell r="B70" t="str">
            <v>Cary</v>
          </cell>
          <cell r="C70" t="str">
            <v>OF</v>
          </cell>
          <cell r="D70" t="str">
            <v>Both Water and Sewer</v>
          </cell>
          <cell r="E70" t="str">
            <v>per 1000 gallons</v>
          </cell>
          <cell r="F70" t="str">
            <v>06-07</v>
          </cell>
          <cell r="G70" t="str">
            <v>Has non-residential and multi-family rates.</v>
          </cell>
          <cell r="H70" t="b">
            <v>0</v>
          </cell>
          <cell r="I70" t="str">
            <v>Block size for commercial customers depends on budgeted amount - using 500,000 gallons/month as an example.</v>
          </cell>
          <cell r="J70" t="b">
            <v>1</v>
          </cell>
          <cell r="K70" t="b">
            <v>1</v>
          </cell>
          <cell r="L70" t="str">
            <v>Monthly</v>
          </cell>
          <cell r="M70" t="str">
            <v>By Meter Size</v>
          </cell>
          <cell r="P70">
            <v>3.07</v>
          </cell>
          <cell r="Q70">
            <v>3.07</v>
          </cell>
          <cell r="R70">
            <v>6.61</v>
          </cell>
          <cell r="S70">
            <v>21.71</v>
          </cell>
          <cell r="T70">
            <v>26.41</v>
          </cell>
          <cell r="U70">
            <v>71.08</v>
          </cell>
          <cell r="V70">
            <v>107.7</v>
          </cell>
          <cell r="W70">
            <v>132.94</v>
          </cell>
          <cell r="AA70">
            <v>0</v>
          </cell>
          <cell r="AB70" t="b">
            <v>0</v>
          </cell>
          <cell r="AO70" t="str">
            <v>Increasing Block</v>
          </cell>
          <cell r="AW70">
            <v>5</v>
          </cell>
          <cell r="AX70">
            <v>8</v>
          </cell>
          <cell r="AY70">
            <v>23</v>
          </cell>
          <cell r="BG70">
            <v>3.28</v>
          </cell>
          <cell r="BH70">
            <v>3.75</v>
          </cell>
          <cell r="BI70">
            <v>5.33</v>
          </cell>
          <cell r="BQ70">
            <v>10.83</v>
          </cell>
          <cell r="BR70" t="str">
            <v>Monthly</v>
          </cell>
          <cell r="BS70" t="str">
            <v>By Meter Size</v>
          </cell>
          <cell r="BV70">
            <v>9.2100000000000009</v>
          </cell>
          <cell r="BW70">
            <v>9.2100000000000009</v>
          </cell>
          <cell r="BX70">
            <v>19.829999999999998</v>
          </cell>
          <cell r="BY70">
            <v>65.13</v>
          </cell>
          <cell r="BZ70">
            <v>79.23</v>
          </cell>
          <cell r="CA70">
            <v>213.24</v>
          </cell>
          <cell r="CB70">
            <v>323.10000000000002</v>
          </cell>
          <cell r="CC70">
            <v>398.82</v>
          </cell>
          <cell r="CG70">
            <v>0</v>
          </cell>
          <cell r="CH70" t="b">
            <v>0</v>
          </cell>
          <cell r="CU70" t="str">
            <v>Increasing Block</v>
          </cell>
          <cell r="DC70">
            <v>5</v>
          </cell>
          <cell r="DD70">
            <v>8</v>
          </cell>
          <cell r="DE70">
            <v>23</v>
          </cell>
          <cell r="DM70">
            <v>9.84</v>
          </cell>
          <cell r="DN70">
            <v>11.25</v>
          </cell>
          <cell r="DO70">
            <v>15.99</v>
          </cell>
          <cell r="DW70">
            <v>32.49</v>
          </cell>
          <cell r="DX70" t="b">
            <v>1</v>
          </cell>
          <cell r="DY70" t="b">
            <v>0</v>
          </cell>
          <cell r="DZ70" t="str">
            <v>Monthly</v>
          </cell>
          <cell r="EA70" t="str">
            <v>By Meter Size</v>
          </cell>
          <cell r="ED70">
            <v>3.07</v>
          </cell>
          <cell r="EE70">
            <v>3.07</v>
          </cell>
          <cell r="EF70">
            <v>6.61</v>
          </cell>
          <cell r="EG70">
            <v>21.71</v>
          </cell>
          <cell r="EH70">
            <v>26.41</v>
          </cell>
          <cell r="EI70">
            <v>71.08</v>
          </cell>
          <cell r="EJ70">
            <v>107.7</v>
          </cell>
          <cell r="EK70">
            <v>132.94</v>
          </cell>
          <cell r="EO70">
            <v>0</v>
          </cell>
          <cell r="EP70" t="b">
            <v>0</v>
          </cell>
          <cell r="FC70" t="str">
            <v>Uniform Rate</v>
          </cell>
          <cell r="FE70">
            <v>4.8600000000000003</v>
          </cell>
          <cell r="GF70" t="str">
            <v>Monthly</v>
          </cell>
          <cell r="GG70" t="str">
            <v>By Meter Size</v>
          </cell>
          <cell r="GJ70">
            <v>9.2100000000000009</v>
          </cell>
          <cell r="GK70">
            <v>9.2100000000000009</v>
          </cell>
          <cell r="GL70">
            <v>19.829999999999998</v>
          </cell>
          <cell r="GM70">
            <v>65.13</v>
          </cell>
          <cell r="GN70">
            <v>79.23</v>
          </cell>
          <cell r="GO70">
            <v>213.24</v>
          </cell>
          <cell r="GP70">
            <v>323.10000000000002</v>
          </cell>
          <cell r="GQ70">
            <v>398.82</v>
          </cell>
          <cell r="GU70">
            <v>0</v>
          </cell>
          <cell r="GV70" t="b">
            <v>0</v>
          </cell>
          <cell r="HI70" t="str">
            <v>Uniform Rate</v>
          </cell>
          <cell r="HK70">
            <v>14.58</v>
          </cell>
        </row>
        <row r="71">
          <cell r="A71" t="str">
            <v>Castalia</v>
          </cell>
          <cell r="B71" t="str">
            <v>Castalia</v>
          </cell>
          <cell r="C71" t="str">
            <v>SE</v>
          </cell>
          <cell r="D71" t="str">
            <v>Water Only</v>
          </cell>
          <cell r="E71" t="str">
            <v>per 1000 gallons</v>
          </cell>
          <cell r="F71" t="str">
            <v>06-07</v>
          </cell>
          <cell r="H71" t="b">
            <v>0</v>
          </cell>
          <cell r="J71" t="b">
            <v>1</v>
          </cell>
          <cell r="K71" t="b">
            <v>0</v>
          </cell>
          <cell r="L71" t="str">
            <v>Monthly</v>
          </cell>
          <cell r="M71" t="str">
            <v>Constant</v>
          </cell>
          <cell r="N71">
            <v>9.66</v>
          </cell>
          <cell r="AA71">
            <v>1</v>
          </cell>
          <cell r="AB71" t="b">
            <v>0</v>
          </cell>
          <cell r="AO71" t="str">
            <v>Uniform Rate</v>
          </cell>
          <cell r="AQ71">
            <v>3.57</v>
          </cell>
          <cell r="BR71" t="str">
            <v>Monthly</v>
          </cell>
          <cell r="BS71" t="str">
            <v>Constant</v>
          </cell>
          <cell r="BT71">
            <v>13.89</v>
          </cell>
          <cell r="CG71">
            <v>1</v>
          </cell>
          <cell r="CH71" t="b">
            <v>0</v>
          </cell>
          <cell r="CU71" t="str">
            <v>Uniform Rate</v>
          </cell>
          <cell r="CW71">
            <v>4.83</v>
          </cell>
          <cell r="CY71">
            <v>0</v>
          </cell>
          <cell r="CZ71">
            <v>0</v>
          </cell>
          <cell r="DX71" t="b">
            <v>0</v>
          </cell>
          <cell r="DY71" t="b">
            <v>0</v>
          </cell>
          <cell r="EP71" t="b">
            <v>0</v>
          </cell>
          <cell r="GV71" t="b">
            <v>0</v>
          </cell>
        </row>
        <row r="72">
          <cell r="A72" t="str">
            <v>Caswell Beach</v>
          </cell>
          <cell r="B72" t="str">
            <v>Caswell Beach</v>
          </cell>
          <cell r="C72" t="str">
            <v>SE</v>
          </cell>
          <cell r="D72" t="str">
            <v>Water Only</v>
          </cell>
          <cell r="E72" t="str">
            <v>per 1000 gallons</v>
          </cell>
          <cell r="F72" t="str">
            <v>06-07</v>
          </cell>
          <cell r="H72" t="b">
            <v>0</v>
          </cell>
          <cell r="J72" t="b">
            <v>0</v>
          </cell>
          <cell r="K72" t="b">
            <v>0</v>
          </cell>
          <cell r="L72" t="str">
            <v>Quarterly</v>
          </cell>
          <cell r="M72" t="str">
            <v>By Meter Size</v>
          </cell>
          <cell r="Q72">
            <v>22.5</v>
          </cell>
          <cell r="R72">
            <v>25.5</v>
          </cell>
          <cell r="T72">
            <v>51.5</v>
          </cell>
          <cell r="W72">
            <v>660</v>
          </cell>
          <cell r="AA72">
            <v>0</v>
          </cell>
          <cell r="AB72" t="b">
            <v>0</v>
          </cell>
          <cell r="AO72" t="str">
            <v>Uniform Rate</v>
          </cell>
          <cell r="AQ72">
            <v>3.3</v>
          </cell>
          <cell r="CH72" t="b">
            <v>0</v>
          </cell>
          <cell r="DX72" t="b">
            <v>0</v>
          </cell>
          <cell r="DY72" t="b">
            <v>0</v>
          </cell>
          <cell r="EP72" t="b">
            <v>0</v>
          </cell>
          <cell r="GV72" t="b">
            <v>0</v>
          </cell>
        </row>
        <row r="73">
          <cell r="A73" t="str">
            <v>Chadbourn</v>
          </cell>
          <cell r="B73" t="str">
            <v>Chadbourn</v>
          </cell>
          <cell r="C73" t="str">
            <v>SE</v>
          </cell>
          <cell r="D73" t="str">
            <v>Both Water and Sewer</v>
          </cell>
          <cell r="E73" t="str">
            <v>per 1000 gallons</v>
          </cell>
          <cell r="F73" t="str">
            <v>06-07</v>
          </cell>
          <cell r="H73" t="b">
            <v>0</v>
          </cell>
          <cell r="J73" t="b">
            <v>1</v>
          </cell>
          <cell r="K73" t="b">
            <v>0</v>
          </cell>
          <cell r="L73" t="str">
            <v>Monthly</v>
          </cell>
          <cell r="M73" t="str">
            <v>Constant</v>
          </cell>
          <cell r="N73">
            <v>10.74</v>
          </cell>
          <cell r="AA73">
            <v>2</v>
          </cell>
          <cell r="AB73" t="b">
            <v>0</v>
          </cell>
          <cell r="AO73" t="str">
            <v>Uniform Rate</v>
          </cell>
          <cell r="AQ73">
            <v>3.5</v>
          </cell>
          <cell r="BR73" t="str">
            <v>Monthly</v>
          </cell>
          <cell r="BS73" t="str">
            <v>Constant</v>
          </cell>
          <cell r="BT73">
            <v>20.48</v>
          </cell>
          <cell r="CG73">
            <v>2</v>
          </cell>
          <cell r="CH73" t="b">
            <v>0</v>
          </cell>
          <cell r="CU73" t="str">
            <v>Uniform Rate</v>
          </cell>
          <cell r="CW73">
            <v>6</v>
          </cell>
          <cell r="DX73" t="b">
            <v>1</v>
          </cell>
          <cell r="DY73" t="b">
            <v>0</v>
          </cell>
          <cell r="DZ73" t="str">
            <v>Monthly</v>
          </cell>
          <cell r="EA73" t="str">
            <v>Constant</v>
          </cell>
          <cell r="EB73">
            <v>15</v>
          </cell>
          <cell r="EO73">
            <v>2</v>
          </cell>
          <cell r="EP73" t="b">
            <v>0</v>
          </cell>
          <cell r="FC73" t="str">
            <v>Uniform Rate</v>
          </cell>
          <cell r="FE73">
            <v>4.5</v>
          </cell>
          <cell r="GF73" t="str">
            <v>Monthly</v>
          </cell>
          <cell r="GG73" t="str">
            <v>Constant</v>
          </cell>
          <cell r="GH73">
            <v>30</v>
          </cell>
          <cell r="GU73">
            <v>2</v>
          </cell>
          <cell r="GV73" t="b">
            <v>0</v>
          </cell>
          <cell r="HI73" t="str">
            <v>Uniform Rate</v>
          </cell>
          <cell r="HK73">
            <v>9</v>
          </cell>
        </row>
        <row r="74">
          <cell r="A74" t="str">
            <v>Charlotte-Mecklenburg Utilities</v>
          </cell>
          <cell r="B74" t="str">
            <v>Charlotte-Mecklenburg Utilities</v>
          </cell>
          <cell r="C74" t="str">
            <v>SE</v>
          </cell>
          <cell r="D74" t="str">
            <v>Both Water and Sewer</v>
          </cell>
          <cell r="E74" t="str">
            <v>per 100 cf</v>
          </cell>
          <cell r="F74" t="str">
            <v>06-07</v>
          </cell>
          <cell r="H74" t="b">
            <v>0</v>
          </cell>
          <cell r="J74" t="b">
            <v>0</v>
          </cell>
          <cell r="K74" t="b">
            <v>1</v>
          </cell>
          <cell r="L74" t="str">
            <v>Monthly</v>
          </cell>
          <cell r="M74" t="str">
            <v>Constant</v>
          </cell>
          <cell r="N74">
            <v>1.8</v>
          </cell>
          <cell r="AA74">
            <v>0</v>
          </cell>
          <cell r="AB74" t="b">
            <v>0</v>
          </cell>
          <cell r="AO74" t="str">
            <v>Increasing Block</v>
          </cell>
          <cell r="AW74">
            <v>11</v>
          </cell>
          <cell r="AX74">
            <v>22</v>
          </cell>
          <cell r="BG74">
            <v>1.28</v>
          </cell>
          <cell r="BH74">
            <v>2.1</v>
          </cell>
          <cell r="BQ74">
            <v>4.1399999999999997</v>
          </cell>
          <cell r="CH74" t="b">
            <v>0</v>
          </cell>
          <cell r="DX74" t="b">
            <v>0</v>
          </cell>
          <cell r="DY74" t="b">
            <v>1</v>
          </cell>
          <cell r="DZ74" t="str">
            <v>Monthly</v>
          </cell>
          <cell r="EA74" t="str">
            <v>Constant</v>
          </cell>
          <cell r="EB74">
            <v>1.8</v>
          </cell>
          <cell r="EO74">
            <v>0</v>
          </cell>
          <cell r="EP74" t="b">
            <v>0</v>
          </cell>
          <cell r="FC74" t="str">
            <v>Uniform Rate with a Cap</v>
          </cell>
          <cell r="FE74">
            <v>2.98</v>
          </cell>
          <cell r="FF74">
            <v>18</v>
          </cell>
          <cell r="GV74" t="b">
            <v>0</v>
          </cell>
        </row>
        <row r="75">
          <cell r="A75" t="str">
            <v>Chatham County</v>
          </cell>
          <cell r="B75" t="str">
            <v>Chatham County</v>
          </cell>
          <cell r="C75" t="str">
            <v>SE</v>
          </cell>
          <cell r="D75" t="str">
            <v>Water Only</v>
          </cell>
          <cell r="E75" t="str">
            <v>per 1000 gallons</v>
          </cell>
          <cell r="F75" t="str">
            <v>06-07</v>
          </cell>
          <cell r="G75" t="str">
            <v>They only have 1 mile of sewer lines (in the Bynum area) but are primarily a water only utility.</v>
          </cell>
          <cell r="H75" t="b">
            <v>0</v>
          </cell>
          <cell r="J75" t="b">
            <v>0</v>
          </cell>
          <cell r="K75" t="b">
            <v>0</v>
          </cell>
          <cell r="L75" t="str">
            <v>Monthly</v>
          </cell>
          <cell r="M75" t="str">
            <v>Constant</v>
          </cell>
          <cell r="N75">
            <v>15</v>
          </cell>
          <cell r="AA75">
            <v>0</v>
          </cell>
          <cell r="AB75" t="b">
            <v>0</v>
          </cell>
          <cell r="AO75" t="str">
            <v>Increasing Block</v>
          </cell>
          <cell r="AW75">
            <v>5</v>
          </cell>
          <cell r="AX75">
            <v>8</v>
          </cell>
          <cell r="BG75">
            <v>7</v>
          </cell>
          <cell r="BH75">
            <v>8.5</v>
          </cell>
          <cell r="BQ75">
            <v>10</v>
          </cell>
          <cell r="CH75" t="b">
            <v>0</v>
          </cell>
          <cell r="DX75" t="b">
            <v>0</v>
          </cell>
          <cell r="DY75" t="b">
            <v>0</v>
          </cell>
          <cell r="EP75" t="b">
            <v>0</v>
          </cell>
          <cell r="GV75" t="b">
            <v>0</v>
          </cell>
        </row>
        <row r="76">
          <cell r="A76" t="str">
            <v>Cherryville</v>
          </cell>
          <cell r="B76" t="str">
            <v>Cherryville</v>
          </cell>
          <cell r="C76" t="str">
            <v>SE</v>
          </cell>
          <cell r="D76" t="str">
            <v>Both Water and Sewer</v>
          </cell>
          <cell r="E76" t="str">
            <v>per 1000 gallons</v>
          </cell>
          <cell r="F76" t="str">
            <v>06-07</v>
          </cell>
          <cell r="H76" t="b">
            <v>0</v>
          </cell>
          <cell r="J76" t="b">
            <v>1</v>
          </cell>
          <cell r="K76" t="b">
            <v>1</v>
          </cell>
          <cell r="L76" t="str">
            <v>Monthly</v>
          </cell>
          <cell r="M76" t="str">
            <v>Constant</v>
          </cell>
          <cell r="N76">
            <v>13</v>
          </cell>
          <cell r="AA76">
            <v>2</v>
          </cell>
          <cell r="AB76" t="b">
            <v>0</v>
          </cell>
          <cell r="AO76" t="str">
            <v>Uniform Rate</v>
          </cell>
          <cell r="AQ76">
            <v>2.8</v>
          </cell>
          <cell r="BR76" t="str">
            <v>Monthly</v>
          </cell>
          <cell r="BS76" t="str">
            <v>Constant</v>
          </cell>
          <cell r="BT76">
            <v>26</v>
          </cell>
          <cell r="CG76">
            <v>2</v>
          </cell>
          <cell r="CH76" t="b">
            <v>0</v>
          </cell>
          <cell r="CU76" t="str">
            <v>Uniform Rate</v>
          </cell>
          <cell r="CW76">
            <v>5.6</v>
          </cell>
          <cell r="CY76">
            <v>0</v>
          </cell>
          <cell r="CZ76">
            <v>0</v>
          </cell>
          <cell r="DX76" t="b">
            <v>1</v>
          </cell>
          <cell r="DY76" t="b">
            <v>1</v>
          </cell>
          <cell r="DZ76" t="str">
            <v>Monthly</v>
          </cell>
          <cell r="EA76" t="str">
            <v>Constant</v>
          </cell>
          <cell r="EB76">
            <v>13</v>
          </cell>
          <cell r="EO76">
            <v>2</v>
          </cell>
          <cell r="EP76" t="b">
            <v>0</v>
          </cell>
          <cell r="FC76" t="str">
            <v>Uniform Rate</v>
          </cell>
          <cell r="FE76">
            <v>2.8</v>
          </cell>
          <cell r="GF76" t="str">
            <v>Monthly</v>
          </cell>
          <cell r="GG76" t="str">
            <v>Constant</v>
          </cell>
          <cell r="GH76">
            <v>26</v>
          </cell>
          <cell r="GU76">
            <v>2</v>
          </cell>
          <cell r="GV76" t="b">
            <v>0</v>
          </cell>
          <cell r="HI76" t="str">
            <v>Uniform Rate</v>
          </cell>
          <cell r="HK76">
            <v>5.6</v>
          </cell>
          <cell r="HM76">
            <v>0</v>
          </cell>
          <cell r="HN76">
            <v>0</v>
          </cell>
        </row>
        <row r="77">
          <cell r="A77" t="str">
            <v>Chimney Rock Village</v>
          </cell>
          <cell r="B77" t="str">
            <v>Chimney Rock Village</v>
          </cell>
          <cell r="C77" t="str">
            <v>OF</v>
          </cell>
          <cell r="D77" t="str">
            <v>Water Only</v>
          </cell>
          <cell r="E77" t="str">
            <v>per 1000 gallons</v>
          </cell>
          <cell r="F77" t="str">
            <v>06-07</v>
          </cell>
          <cell r="H77" t="b">
            <v>0</v>
          </cell>
          <cell r="J77" t="b">
            <v>0</v>
          </cell>
          <cell r="K77" t="b">
            <v>0</v>
          </cell>
          <cell r="L77" t="str">
            <v>Monthly</v>
          </cell>
          <cell r="M77" t="str">
            <v>Constant</v>
          </cell>
          <cell r="N77">
            <v>30</v>
          </cell>
          <cell r="AA77">
            <v>0</v>
          </cell>
          <cell r="AB77" t="b">
            <v>0</v>
          </cell>
          <cell r="AO77" t="str">
            <v>Increasing Block</v>
          </cell>
          <cell r="AW77">
            <v>5</v>
          </cell>
          <cell r="AX77">
            <v>10</v>
          </cell>
          <cell r="BG77">
            <v>2.5</v>
          </cell>
          <cell r="BH77">
            <v>3</v>
          </cell>
          <cell r="BQ77">
            <v>4</v>
          </cell>
          <cell r="CH77" t="b">
            <v>0</v>
          </cell>
          <cell r="DX77" t="b">
            <v>0</v>
          </cell>
          <cell r="DY77" t="b">
            <v>0</v>
          </cell>
          <cell r="EP77" t="b">
            <v>0</v>
          </cell>
          <cell r="GV77" t="b">
            <v>0</v>
          </cell>
        </row>
        <row r="78">
          <cell r="A78" t="str">
            <v>China Grove</v>
          </cell>
          <cell r="B78" t="str">
            <v>China Grove</v>
          </cell>
          <cell r="C78" t="str">
            <v>OF</v>
          </cell>
          <cell r="D78" t="str">
            <v>Both Water and Sewer</v>
          </cell>
          <cell r="E78" t="str">
            <v>per 1000 gallons</v>
          </cell>
          <cell r="F78" t="str">
            <v>06-07</v>
          </cell>
          <cell r="H78" t="b">
            <v>0</v>
          </cell>
          <cell r="J78" t="b">
            <v>1</v>
          </cell>
          <cell r="K78" t="b">
            <v>0</v>
          </cell>
          <cell r="L78" t="str">
            <v>Monthly</v>
          </cell>
          <cell r="M78" t="str">
            <v>Constant</v>
          </cell>
          <cell r="N78">
            <v>13.4</v>
          </cell>
          <cell r="AA78">
            <v>2</v>
          </cell>
          <cell r="AB78" t="b">
            <v>0</v>
          </cell>
          <cell r="AO78" t="str">
            <v>Uniform Rate</v>
          </cell>
          <cell r="AQ78">
            <v>6.7</v>
          </cell>
          <cell r="BR78" t="str">
            <v>Monthly</v>
          </cell>
          <cell r="BS78" t="str">
            <v>Constant</v>
          </cell>
          <cell r="BT78">
            <v>26.8</v>
          </cell>
          <cell r="CG78">
            <v>2</v>
          </cell>
          <cell r="CH78" t="b">
            <v>0</v>
          </cell>
          <cell r="CU78" t="str">
            <v>Uniform Rate</v>
          </cell>
          <cell r="CW78">
            <v>13.4</v>
          </cell>
          <cell r="DX78" t="b">
            <v>1</v>
          </cell>
          <cell r="DY78" t="b">
            <v>0</v>
          </cell>
          <cell r="DZ78" t="str">
            <v>Monthly</v>
          </cell>
          <cell r="EA78" t="str">
            <v>Constant</v>
          </cell>
          <cell r="EB78">
            <v>14.8</v>
          </cell>
          <cell r="EO78">
            <v>2</v>
          </cell>
          <cell r="EP78" t="b">
            <v>0</v>
          </cell>
          <cell r="FC78" t="str">
            <v>Uniform Rate</v>
          </cell>
          <cell r="FE78">
            <v>7.4</v>
          </cell>
          <cell r="GF78" t="str">
            <v>Monthly</v>
          </cell>
          <cell r="GG78" t="str">
            <v>Constant</v>
          </cell>
          <cell r="GH78">
            <v>29.6</v>
          </cell>
          <cell r="GU78">
            <v>2</v>
          </cell>
          <cell r="GV78" t="b">
            <v>0</v>
          </cell>
          <cell r="HI78" t="str">
            <v>Uniform Rate</v>
          </cell>
          <cell r="HK78">
            <v>14.8</v>
          </cell>
        </row>
        <row r="79">
          <cell r="A79" t="str">
            <v>Chocowinity</v>
          </cell>
          <cell r="B79" t="str">
            <v>Chocowinity</v>
          </cell>
          <cell r="C79" t="str">
            <v>SE</v>
          </cell>
          <cell r="D79" t="str">
            <v>Both Water and Sewer</v>
          </cell>
          <cell r="E79" t="str">
            <v>per 1000 gallons</v>
          </cell>
          <cell r="F79" t="str">
            <v>06-07</v>
          </cell>
          <cell r="H79" t="b">
            <v>0</v>
          </cell>
          <cell r="J79" t="b">
            <v>1</v>
          </cell>
          <cell r="K79" t="b">
            <v>1</v>
          </cell>
          <cell r="L79" t="str">
            <v>Monthly</v>
          </cell>
          <cell r="M79" t="str">
            <v>Constant</v>
          </cell>
          <cell r="N79">
            <v>7</v>
          </cell>
          <cell r="AA79">
            <v>0</v>
          </cell>
          <cell r="AB79" t="b">
            <v>0</v>
          </cell>
          <cell r="AO79" t="str">
            <v>Uniform Rate</v>
          </cell>
          <cell r="AQ79">
            <v>1.6</v>
          </cell>
          <cell r="BR79" t="str">
            <v>Monthly</v>
          </cell>
          <cell r="BS79" t="str">
            <v>Constant</v>
          </cell>
          <cell r="BT79">
            <v>14</v>
          </cell>
          <cell r="CG79">
            <v>0</v>
          </cell>
          <cell r="CH79" t="b">
            <v>0</v>
          </cell>
          <cell r="CU79" t="str">
            <v>Uniform Rate</v>
          </cell>
          <cell r="CW79">
            <v>1.6</v>
          </cell>
          <cell r="CY79">
            <v>0</v>
          </cell>
          <cell r="CZ79">
            <v>0</v>
          </cell>
          <cell r="DX79" t="b">
            <v>1</v>
          </cell>
          <cell r="DY79" t="b">
            <v>1</v>
          </cell>
          <cell r="DZ79" t="str">
            <v>Monthly</v>
          </cell>
          <cell r="EA79" t="str">
            <v>Constant</v>
          </cell>
          <cell r="EB79">
            <v>10</v>
          </cell>
          <cell r="EO79">
            <v>0</v>
          </cell>
          <cell r="EP79" t="b">
            <v>0</v>
          </cell>
          <cell r="FC79" t="str">
            <v>Uniform Rate</v>
          </cell>
          <cell r="FE79">
            <v>5.5</v>
          </cell>
          <cell r="GF79" t="str">
            <v>Monthly</v>
          </cell>
          <cell r="GG79" t="str">
            <v>Constant</v>
          </cell>
          <cell r="GH79">
            <v>20</v>
          </cell>
          <cell r="GU79">
            <v>0</v>
          </cell>
          <cell r="GV79" t="b">
            <v>0</v>
          </cell>
          <cell r="HI79" t="str">
            <v>Uniform Rate</v>
          </cell>
          <cell r="HK79">
            <v>5.5</v>
          </cell>
          <cell r="HM79">
            <v>0</v>
          </cell>
          <cell r="HN79">
            <v>0</v>
          </cell>
        </row>
        <row r="80">
          <cell r="A80" t="str">
            <v>Chowan County</v>
          </cell>
          <cell r="B80" t="str">
            <v>Chowan County</v>
          </cell>
          <cell r="C80" t="str">
            <v>SE</v>
          </cell>
          <cell r="D80" t="str">
            <v>Water Only</v>
          </cell>
          <cell r="E80" t="str">
            <v>per 1000 gallons</v>
          </cell>
          <cell r="F80" t="str">
            <v>06-07</v>
          </cell>
          <cell r="H80" t="b">
            <v>0</v>
          </cell>
          <cell r="J80" t="b">
            <v>0</v>
          </cell>
          <cell r="K80" t="b">
            <v>0</v>
          </cell>
          <cell r="L80" t="str">
            <v>Monthly</v>
          </cell>
          <cell r="M80" t="str">
            <v>Constant</v>
          </cell>
          <cell r="N80">
            <v>9</v>
          </cell>
          <cell r="AA80">
            <v>2</v>
          </cell>
          <cell r="AB80" t="b">
            <v>0</v>
          </cell>
          <cell r="AO80" t="str">
            <v>Decreasing Block</v>
          </cell>
          <cell r="AW80">
            <v>100</v>
          </cell>
          <cell r="BG80">
            <v>4</v>
          </cell>
          <cell r="BQ80">
            <v>2.25</v>
          </cell>
          <cell r="CH80" t="b">
            <v>0</v>
          </cell>
          <cell r="DX80" t="b">
            <v>0</v>
          </cell>
          <cell r="DY80" t="b">
            <v>0</v>
          </cell>
          <cell r="EP80" t="b">
            <v>0</v>
          </cell>
          <cell r="GV80" t="b">
            <v>0</v>
          </cell>
        </row>
        <row r="81">
          <cell r="A81" t="str">
            <v>Claremont</v>
          </cell>
          <cell r="B81" t="str">
            <v>Claremont</v>
          </cell>
          <cell r="C81" t="str">
            <v>0506</v>
          </cell>
          <cell r="D81" t="str">
            <v>Both Water and Sewer</v>
          </cell>
          <cell r="E81" t="str">
            <v>per 1000 gallons</v>
          </cell>
          <cell r="F81" t="str">
            <v>05-06</v>
          </cell>
          <cell r="G81" t="str">
            <v>Has commercial rates, based on meter size. Indicates that most common commercial meter is 3/4".</v>
          </cell>
          <cell r="H81" t="b">
            <v>0</v>
          </cell>
          <cell r="J81" t="b">
            <v>1</v>
          </cell>
          <cell r="K81" t="b">
            <v>1</v>
          </cell>
          <cell r="L81" t="str">
            <v>Unknown</v>
          </cell>
          <cell r="M81" t="str">
            <v>Constant</v>
          </cell>
          <cell r="N81">
            <v>7</v>
          </cell>
          <cell r="AA81">
            <v>0</v>
          </cell>
          <cell r="AB81" t="b">
            <v>0</v>
          </cell>
          <cell r="AO81" t="str">
            <v>Uniform Rate</v>
          </cell>
          <cell r="AQ81">
            <v>1.88</v>
          </cell>
          <cell r="BR81" t="str">
            <v>Unknown</v>
          </cell>
          <cell r="BS81" t="str">
            <v>Constant</v>
          </cell>
          <cell r="BT81">
            <v>13.99</v>
          </cell>
          <cell r="CG81">
            <v>0</v>
          </cell>
          <cell r="CH81" t="b">
            <v>0</v>
          </cell>
          <cell r="CU81" t="str">
            <v>Uniform Rate</v>
          </cell>
          <cell r="CW81">
            <v>3.76</v>
          </cell>
          <cell r="DX81" t="b">
            <v>1</v>
          </cell>
          <cell r="DY81" t="b">
            <v>1</v>
          </cell>
          <cell r="DZ81" t="str">
            <v>Unknown</v>
          </cell>
          <cell r="EA81" t="str">
            <v>Constant</v>
          </cell>
          <cell r="EB81">
            <v>10.35</v>
          </cell>
          <cell r="EO81">
            <v>0</v>
          </cell>
          <cell r="EP81" t="b">
            <v>0</v>
          </cell>
          <cell r="FC81" t="str">
            <v>Uniform Rate</v>
          </cell>
          <cell r="FE81">
            <v>2.5099999999999998</v>
          </cell>
          <cell r="GF81" t="str">
            <v>Unknown</v>
          </cell>
          <cell r="GG81" t="str">
            <v>Constant</v>
          </cell>
          <cell r="GH81">
            <v>20.7</v>
          </cell>
          <cell r="GU81">
            <v>0</v>
          </cell>
          <cell r="GV81" t="b">
            <v>0</v>
          </cell>
          <cell r="HI81" t="str">
            <v>Uniform Rate</v>
          </cell>
          <cell r="HK81">
            <v>5.0199999999999996</v>
          </cell>
        </row>
        <row r="82">
          <cell r="A82" t="str">
            <v>Clarkton</v>
          </cell>
          <cell r="B82" t="str">
            <v>Clarkton</v>
          </cell>
          <cell r="C82" t="str">
            <v>OF</v>
          </cell>
          <cell r="D82" t="str">
            <v>Both Water and Sewer</v>
          </cell>
          <cell r="E82" t="str">
            <v>per 1000 gallons</v>
          </cell>
          <cell r="F82" t="str">
            <v>06-07</v>
          </cell>
          <cell r="H82" t="b">
            <v>0</v>
          </cell>
          <cell r="J82" t="b">
            <v>1</v>
          </cell>
          <cell r="K82" t="b">
            <v>0</v>
          </cell>
          <cell r="L82" t="str">
            <v>Monthly</v>
          </cell>
          <cell r="M82" t="str">
            <v>Constant</v>
          </cell>
          <cell r="N82">
            <v>8</v>
          </cell>
          <cell r="AA82">
            <v>1.5</v>
          </cell>
          <cell r="AB82" t="b">
            <v>0</v>
          </cell>
          <cell r="AO82" t="str">
            <v>Uniform Rate</v>
          </cell>
          <cell r="AQ82">
            <v>2.5</v>
          </cell>
          <cell r="BR82" t="str">
            <v>Monthly</v>
          </cell>
          <cell r="BS82" t="str">
            <v>Constant</v>
          </cell>
          <cell r="BT82">
            <v>16</v>
          </cell>
          <cell r="CG82">
            <v>1.5</v>
          </cell>
          <cell r="CH82" t="b">
            <v>0</v>
          </cell>
          <cell r="CU82" t="str">
            <v>Uniform Rate</v>
          </cell>
          <cell r="CW82">
            <v>5</v>
          </cell>
          <cell r="DX82" t="b">
            <v>1</v>
          </cell>
          <cell r="DY82" t="b">
            <v>0</v>
          </cell>
          <cell r="DZ82" t="str">
            <v>Monthly</v>
          </cell>
          <cell r="EA82" t="str">
            <v>Constant</v>
          </cell>
          <cell r="EB82">
            <v>10</v>
          </cell>
          <cell r="EO82">
            <v>1.5</v>
          </cell>
          <cell r="EP82" t="b">
            <v>0</v>
          </cell>
          <cell r="FC82" t="str">
            <v>Uniform Rate</v>
          </cell>
          <cell r="FE82">
            <v>3</v>
          </cell>
          <cell r="GF82" t="str">
            <v>Monthly</v>
          </cell>
          <cell r="GG82" t="str">
            <v>Constant</v>
          </cell>
          <cell r="GH82">
            <v>20</v>
          </cell>
          <cell r="GU82">
            <v>1.5</v>
          </cell>
          <cell r="GV82" t="b">
            <v>0</v>
          </cell>
          <cell r="HI82" t="str">
            <v>Uniform Rate</v>
          </cell>
          <cell r="HK82">
            <v>6</v>
          </cell>
        </row>
        <row r="83">
          <cell r="A83" t="str">
            <v>Clay County Water &amp; Sewer District</v>
          </cell>
          <cell r="B83" t="str">
            <v>Clay County</v>
          </cell>
          <cell r="C83" t="str">
            <v>SE</v>
          </cell>
          <cell r="D83" t="str">
            <v>Both Water and Sewer</v>
          </cell>
          <cell r="E83" t="str">
            <v>per 1000 gallons</v>
          </cell>
          <cell r="F83" t="str">
            <v>06-07</v>
          </cell>
          <cell r="H83" t="b">
            <v>0</v>
          </cell>
          <cell r="J83" t="b">
            <v>0</v>
          </cell>
          <cell r="K83" t="b">
            <v>1</v>
          </cell>
          <cell r="L83" t="str">
            <v>Bi-monthly</v>
          </cell>
          <cell r="M83" t="str">
            <v>Constant</v>
          </cell>
          <cell r="N83">
            <v>43.01</v>
          </cell>
          <cell r="AA83">
            <v>4</v>
          </cell>
          <cell r="AB83" t="b">
            <v>0</v>
          </cell>
          <cell r="AO83" t="str">
            <v>Increasing/Decreasing Block</v>
          </cell>
          <cell r="AW83">
            <v>8</v>
          </cell>
          <cell r="AX83">
            <v>10</v>
          </cell>
          <cell r="AY83">
            <v>20</v>
          </cell>
          <cell r="AZ83">
            <v>40</v>
          </cell>
          <cell r="BG83">
            <v>2.8050000000000002</v>
          </cell>
          <cell r="BH83">
            <v>3.1349999999999998</v>
          </cell>
          <cell r="BI83">
            <v>2.8050000000000002</v>
          </cell>
          <cell r="BJ83">
            <v>2.97</v>
          </cell>
          <cell r="BQ83">
            <v>2.97</v>
          </cell>
          <cell r="CH83" t="b">
            <v>0</v>
          </cell>
          <cell r="DX83" t="b">
            <v>0</v>
          </cell>
          <cell r="DY83" t="b">
            <v>1</v>
          </cell>
          <cell r="DZ83" t="str">
            <v>Bi-monthly</v>
          </cell>
          <cell r="EA83" t="str">
            <v>Constant</v>
          </cell>
          <cell r="EB83">
            <v>43.01</v>
          </cell>
          <cell r="EO83">
            <v>4</v>
          </cell>
          <cell r="EP83" t="b">
            <v>0</v>
          </cell>
          <cell r="FC83" t="str">
            <v>Increasing/Decreasing Block</v>
          </cell>
          <cell r="FK83">
            <v>8</v>
          </cell>
          <cell r="FL83">
            <v>10</v>
          </cell>
          <cell r="FM83">
            <v>20</v>
          </cell>
          <cell r="FN83">
            <v>40</v>
          </cell>
          <cell r="FU83">
            <v>2.8050000000000002</v>
          </cell>
          <cell r="FV83">
            <v>3.1349999999999998</v>
          </cell>
          <cell r="FW83">
            <v>2.8050000000000002</v>
          </cell>
          <cell r="FX83">
            <v>2.97</v>
          </cell>
          <cell r="GE83">
            <v>2.97</v>
          </cell>
          <cell r="GV83" t="b">
            <v>0</v>
          </cell>
        </row>
        <row r="84">
          <cell r="A84" t="str">
            <v>Clayton</v>
          </cell>
          <cell r="B84" t="str">
            <v>Clayton</v>
          </cell>
          <cell r="C84" t="str">
            <v>OF</v>
          </cell>
          <cell r="D84" t="str">
            <v>Both Water and Sewer</v>
          </cell>
          <cell r="E84" t="str">
            <v>per 1000 gallons</v>
          </cell>
          <cell r="F84" t="str">
            <v>06-07</v>
          </cell>
          <cell r="G84" t="str">
            <v>Fixed charges based on highest water use in previous 12 months. Fixed charges included in this model are the lowest (for consumption of up to 15,000 gallons in previous 12 months).</v>
          </cell>
          <cell r="H84" t="b">
            <v>0</v>
          </cell>
          <cell r="J84" t="b">
            <v>1</v>
          </cell>
          <cell r="K84" t="b">
            <v>0</v>
          </cell>
          <cell r="L84" t="str">
            <v>Monthly</v>
          </cell>
          <cell r="M84" t="str">
            <v>Constant</v>
          </cell>
          <cell r="N84">
            <v>10.1</v>
          </cell>
          <cell r="AA84">
            <v>15</v>
          </cell>
          <cell r="AB84" t="b">
            <v>0</v>
          </cell>
          <cell r="AO84" t="str">
            <v>Decreasing Block</v>
          </cell>
          <cell r="AW84">
            <v>100</v>
          </cell>
          <cell r="BG84">
            <v>2.95</v>
          </cell>
          <cell r="BQ84">
            <v>2.19</v>
          </cell>
          <cell r="BR84" t="str">
            <v>Monthly</v>
          </cell>
          <cell r="BS84" t="str">
            <v>Constant</v>
          </cell>
          <cell r="BT84">
            <v>19.850000000000001</v>
          </cell>
          <cell r="CG84">
            <v>15</v>
          </cell>
          <cell r="CH84" t="b">
            <v>0</v>
          </cell>
          <cell r="CU84" t="str">
            <v>Decreasing Block</v>
          </cell>
          <cell r="DC84">
            <v>100</v>
          </cell>
          <cell r="DM84">
            <v>4.7300000000000004</v>
          </cell>
          <cell r="DW84">
            <v>3.97</v>
          </cell>
          <cell r="DX84" t="b">
            <v>1</v>
          </cell>
          <cell r="DY84" t="b">
            <v>0</v>
          </cell>
          <cell r="DZ84" t="str">
            <v>Monthly</v>
          </cell>
          <cell r="EA84" t="str">
            <v>Constant</v>
          </cell>
          <cell r="EB84">
            <v>5.2</v>
          </cell>
          <cell r="EO84">
            <v>0</v>
          </cell>
          <cell r="EP84" t="b">
            <v>0</v>
          </cell>
          <cell r="FC84" t="str">
            <v>Decreasing Block</v>
          </cell>
          <cell r="FK84">
            <v>100</v>
          </cell>
          <cell r="FU84">
            <v>4.32</v>
          </cell>
          <cell r="GE84">
            <v>3.7</v>
          </cell>
          <cell r="GF84" t="str">
            <v>Monthly</v>
          </cell>
          <cell r="GG84" t="str">
            <v>Constant</v>
          </cell>
          <cell r="GH84">
            <v>20.8</v>
          </cell>
          <cell r="GU84">
            <v>0</v>
          </cell>
          <cell r="GV84" t="b">
            <v>0</v>
          </cell>
          <cell r="HI84" t="str">
            <v>Decreasing Block</v>
          </cell>
          <cell r="HQ84">
            <v>100</v>
          </cell>
          <cell r="IA84">
            <v>6.04</v>
          </cell>
          <cell r="IK84">
            <v>5.42</v>
          </cell>
        </row>
        <row r="85">
          <cell r="A85" t="str">
            <v>Cleveland County Sanitary District</v>
          </cell>
          <cell r="B85" t="str">
            <v>Cleveland County Sanitary District</v>
          </cell>
          <cell r="C85" t="str">
            <v>SE</v>
          </cell>
          <cell r="D85" t="str">
            <v>Water Only</v>
          </cell>
          <cell r="E85" t="str">
            <v>per 1000 gallons</v>
          </cell>
          <cell r="F85" t="str">
            <v>06-07</v>
          </cell>
          <cell r="G85" t="str">
            <v>Commercial rates are identical to residential rates.</v>
          </cell>
          <cell r="H85" t="b">
            <v>0</v>
          </cell>
          <cell r="J85" t="b">
            <v>1</v>
          </cell>
          <cell r="K85" t="b">
            <v>0</v>
          </cell>
          <cell r="L85" t="str">
            <v>Monthly</v>
          </cell>
          <cell r="M85" t="str">
            <v>By Meter Size</v>
          </cell>
          <cell r="Q85">
            <v>12</v>
          </cell>
          <cell r="R85">
            <v>19.8</v>
          </cell>
          <cell r="T85">
            <v>39.82</v>
          </cell>
          <cell r="V85">
            <v>77.88</v>
          </cell>
          <cell r="AA85">
            <v>2</v>
          </cell>
          <cell r="AB85" t="b">
            <v>0</v>
          </cell>
          <cell r="AO85" t="str">
            <v>Decreasing Block</v>
          </cell>
          <cell r="AW85">
            <v>5</v>
          </cell>
          <cell r="AX85">
            <v>8</v>
          </cell>
          <cell r="AY85">
            <v>20</v>
          </cell>
          <cell r="BG85">
            <v>4.66</v>
          </cell>
          <cell r="BH85">
            <v>4.4800000000000004</v>
          </cell>
          <cell r="BI85">
            <v>2.66</v>
          </cell>
          <cell r="BQ85">
            <v>2.65</v>
          </cell>
          <cell r="BR85" t="str">
            <v>Monthly</v>
          </cell>
          <cell r="BS85" t="str">
            <v>By Meter Size</v>
          </cell>
          <cell r="BW85">
            <v>13.31</v>
          </cell>
          <cell r="BX85">
            <v>21.78</v>
          </cell>
          <cell r="BZ85">
            <v>44.2</v>
          </cell>
          <cell r="CG85">
            <v>2</v>
          </cell>
          <cell r="CH85" t="b">
            <v>0</v>
          </cell>
          <cell r="CU85" t="str">
            <v>Increasing/Decreasing Block</v>
          </cell>
          <cell r="CY85">
            <v>0</v>
          </cell>
          <cell r="CZ85">
            <v>0</v>
          </cell>
          <cell r="DC85">
            <v>5</v>
          </cell>
          <cell r="DD85">
            <v>8</v>
          </cell>
          <cell r="DE85">
            <v>20</v>
          </cell>
          <cell r="DM85">
            <v>5.15</v>
          </cell>
          <cell r="DN85">
            <v>4.91</v>
          </cell>
          <cell r="DO85">
            <v>2.9</v>
          </cell>
          <cell r="DW85">
            <v>2.92</v>
          </cell>
          <cell r="DX85" t="b">
            <v>0</v>
          </cell>
          <cell r="DY85" t="b">
            <v>0</v>
          </cell>
          <cell r="EP85" t="b">
            <v>0</v>
          </cell>
          <cell r="GV85" t="b">
            <v>0</v>
          </cell>
        </row>
        <row r="86">
          <cell r="A86" t="str">
            <v>Cliffside Sanitary District</v>
          </cell>
          <cell r="B86" t="str">
            <v>Cliffside Sanitary District</v>
          </cell>
          <cell r="C86" t="str">
            <v>SE</v>
          </cell>
          <cell r="D86" t="str">
            <v>Sewer Only</v>
          </cell>
          <cell r="E86" t="str">
            <v>per 1000 gallons</v>
          </cell>
          <cell r="F86" t="str">
            <v>06-07</v>
          </cell>
          <cell r="G86" t="str">
            <v>Sewer service only and they set their own rates, but bills are collected by Broad River Water Authority. See BRWA Rate Sheet for sewer rates. Water service provided by BRWA.</v>
          </cell>
          <cell r="H86" t="b">
            <v>0</v>
          </cell>
          <cell r="J86" t="b">
            <v>0</v>
          </cell>
          <cell r="K86" t="b">
            <v>0</v>
          </cell>
          <cell r="AB86" t="b">
            <v>0</v>
          </cell>
          <cell r="CH86" t="b">
            <v>0</v>
          </cell>
          <cell r="DX86" t="b">
            <v>0</v>
          </cell>
          <cell r="DY86" t="b">
            <v>0</v>
          </cell>
          <cell r="DZ86" t="str">
            <v>Monthly</v>
          </cell>
          <cell r="EA86" t="str">
            <v>None</v>
          </cell>
          <cell r="EO86">
            <v>0</v>
          </cell>
          <cell r="EP86" t="b">
            <v>0</v>
          </cell>
          <cell r="FC86" t="str">
            <v>Uniform Rate</v>
          </cell>
          <cell r="FE86">
            <v>7.5</v>
          </cell>
          <cell r="GV86" t="b">
            <v>0</v>
          </cell>
        </row>
        <row r="87">
          <cell r="A87" t="str">
            <v>Clinton</v>
          </cell>
          <cell r="B87" t="str">
            <v>Clinton</v>
          </cell>
          <cell r="C87" t="str">
            <v>SE</v>
          </cell>
          <cell r="D87" t="str">
            <v>Both Water and Sewer</v>
          </cell>
          <cell r="E87" t="str">
            <v>per 100 cf</v>
          </cell>
          <cell r="F87" t="str">
            <v>06-07</v>
          </cell>
          <cell r="H87" t="b">
            <v>0</v>
          </cell>
          <cell r="J87" t="b">
            <v>1</v>
          </cell>
          <cell r="K87" t="b">
            <v>0</v>
          </cell>
          <cell r="L87" t="str">
            <v>Monthly</v>
          </cell>
          <cell r="M87" t="str">
            <v>Constant</v>
          </cell>
          <cell r="N87">
            <v>11.5</v>
          </cell>
          <cell r="AA87">
            <v>3</v>
          </cell>
          <cell r="AB87" t="b">
            <v>0</v>
          </cell>
          <cell r="AO87" t="str">
            <v>Decreasing Block</v>
          </cell>
          <cell r="AW87">
            <v>199.99</v>
          </cell>
          <cell r="BG87">
            <v>1.65</v>
          </cell>
          <cell r="BQ87">
            <v>1.55</v>
          </cell>
          <cell r="BR87" t="str">
            <v>Monthly</v>
          </cell>
          <cell r="BS87" t="str">
            <v>Constant</v>
          </cell>
          <cell r="BT87">
            <v>23</v>
          </cell>
          <cell r="CG87">
            <v>3</v>
          </cell>
          <cell r="CH87" t="b">
            <v>0</v>
          </cell>
          <cell r="CU87" t="str">
            <v>Decreasing Block</v>
          </cell>
          <cell r="DC87">
            <v>199.99</v>
          </cell>
          <cell r="DM87">
            <v>3.3</v>
          </cell>
          <cell r="DW87">
            <v>3.1</v>
          </cell>
          <cell r="DX87" t="b">
            <v>1</v>
          </cell>
          <cell r="DY87" t="b">
            <v>0</v>
          </cell>
          <cell r="DZ87" t="str">
            <v>Monthly</v>
          </cell>
          <cell r="EA87" t="str">
            <v>Constant</v>
          </cell>
          <cell r="EB87">
            <v>11.75</v>
          </cell>
          <cell r="EO87">
            <v>0</v>
          </cell>
          <cell r="EP87" t="b">
            <v>0</v>
          </cell>
          <cell r="FC87" t="str">
            <v>Uniform Rate</v>
          </cell>
          <cell r="FE87">
            <v>1.6</v>
          </cell>
          <cell r="GF87" t="str">
            <v>Monthly</v>
          </cell>
          <cell r="GG87" t="str">
            <v>Constant</v>
          </cell>
          <cell r="GH87">
            <v>23.5</v>
          </cell>
          <cell r="GU87">
            <v>0</v>
          </cell>
          <cell r="GV87" t="b">
            <v>0</v>
          </cell>
          <cell r="HI87" t="str">
            <v>Uniform Rate</v>
          </cell>
          <cell r="HK87">
            <v>3.2</v>
          </cell>
        </row>
        <row r="88">
          <cell r="A88" t="str">
            <v>Clyde</v>
          </cell>
          <cell r="B88" t="str">
            <v>Clyde</v>
          </cell>
          <cell r="C88" t="str">
            <v>OF</v>
          </cell>
          <cell r="D88" t="str">
            <v>Both Water and Sewer</v>
          </cell>
          <cell r="E88" t="str">
            <v>per 1000 gallons</v>
          </cell>
          <cell r="F88" t="str">
            <v>06-07</v>
          </cell>
          <cell r="H88" t="b">
            <v>0</v>
          </cell>
          <cell r="J88" t="b">
            <v>1</v>
          </cell>
          <cell r="K88" t="b">
            <v>0</v>
          </cell>
          <cell r="L88" t="str">
            <v>Monthly</v>
          </cell>
          <cell r="M88" t="str">
            <v>Constant</v>
          </cell>
          <cell r="N88">
            <v>12.6</v>
          </cell>
          <cell r="AA88">
            <v>3</v>
          </cell>
          <cell r="AB88" t="b">
            <v>0</v>
          </cell>
          <cell r="AO88" t="str">
            <v>Decreasing Block</v>
          </cell>
          <cell r="AW88">
            <v>10</v>
          </cell>
          <cell r="AX88">
            <v>20</v>
          </cell>
          <cell r="AY88">
            <v>100</v>
          </cell>
          <cell r="BG88">
            <v>1.9</v>
          </cell>
          <cell r="BH88">
            <v>1.7</v>
          </cell>
          <cell r="BI88">
            <v>1.4</v>
          </cell>
          <cell r="BQ88">
            <v>1.2</v>
          </cell>
          <cell r="BR88" t="str">
            <v>Monthly</v>
          </cell>
          <cell r="BS88" t="str">
            <v>Constant</v>
          </cell>
          <cell r="BT88">
            <v>20</v>
          </cell>
          <cell r="CG88">
            <v>3</v>
          </cell>
          <cell r="CH88" t="b">
            <v>0</v>
          </cell>
          <cell r="CU88" t="str">
            <v>Decreasing Block</v>
          </cell>
          <cell r="DC88">
            <v>10</v>
          </cell>
          <cell r="DD88">
            <v>20</v>
          </cell>
          <cell r="DE88">
            <v>100</v>
          </cell>
          <cell r="DM88">
            <v>3.2</v>
          </cell>
          <cell r="DN88">
            <v>2.7</v>
          </cell>
          <cell r="DO88">
            <v>1.9</v>
          </cell>
          <cell r="DW88">
            <v>1.7</v>
          </cell>
          <cell r="DX88" t="b">
            <v>0</v>
          </cell>
          <cell r="DY88" t="b">
            <v>0</v>
          </cell>
          <cell r="DZ88" t="str">
            <v>Monthly</v>
          </cell>
          <cell r="EA88" t="str">
            <v>Constant</v>
          </cell>
          <cell r="EB88">
            <v>12</v>
          </cell>
          <cell r="EO88">
            <v>2</v>
          </cell>
          <cell r="EP88" t="b">
            <v>0</v>
          </cell>
          <cell r="FC88" t="str">
            <v>Uniform Rate</v>
          </cell>
          <cell r="FE88">
            <v>6</v>
          </cell>
          <cell r="GV88" t="b">
            <v>0</v>
          </cell>
        </row>
        <row r="89">
          <cell r="A89" t="str">
            <v>Coats</v>
          </cell>
          <cell r="B89" t="str">
            <v>Coats</v>
          </cell>
          <cell r="C89" t="str">
            <v>SE</v>
          </cell>
          <cell r="D89" t="str">
            <v>Water Only</v>
          </cell>
          <cell r="E89" t="str">
            <v>per 1000 gallons</v>
          </cell>
          <cell r="F89" t="str">
            <v>06-07</v>
          </cell>
          <cell r="H89" t="b">
            <v>0</v>
          </cell>
          <cell r="J89" t="b">
            <v>1</v>
          </cell>
          <cell r="K89" t="b">
            <v>0</v>
          </cell>
          <cell r="L89" t="str">
            <v>Monthly</v>
          </cell>
          <cell r="M89" t="str">
            <v>Constant</v>
          </cell>
          <cell r="N89">
            <v>9.73</v>
          </cell>
          <cell r="AA89">
            <v>2</v>
          </cell>
          <cell r="AB89" t="b">
            <v>0</v>
          </cell>
          <cell r="AO89" t="str">
            <v>Uniform Rate</v>
          </cell>
          <cell r="AQ89">
            <v>3.78</v>
          </cell>
          <cell r="BR89" t="str">
            <v>Monthly</v>
          </cell>
          <cell r="BS89" t="str">
            <v>Constant</v>
          </cell>
          <cell r="BT89">
            <v>20.52</v>
          </cell>
          <cell r="CG89">
            <v>2</v>
          </cell>
          <cell r="CH89" t="b">
            <v>0</v>
          </cell>
          <cell r="CU89" t="str">
            <v>Uniform Rate</v>
          </cell>
          <cell r="CW89">
            <v>7.56</v>
          </cell>
          <cell r="CY89">
            <v>0</v>
          </cell>
          <cell r="CZ89">
            <v>0</v>
          </cell>
          <cell r="DX89" t="b">
            <v>0</v>
          </cell>
          <cell r="DY89" t="b">
            <v>0</v>
          </cell>
          <cell r="EP89" t="b">
            <v>0</v>
          </cell>
          <cell r="GV89" t="b">
            <v>0</v>
          </cell>
        </row>
        <row r="90">
          <cell r="A90" t="str">
            <v>Columbia</v>
          </cell>
          <cell r="B90" t="str">
            <v>Columbia</v>
          </cell>
          <cell r="C90" t="str">
            <v>OF</v>
          </cell>
          <cell r="D90" t="str">
            <v>Both Water and Sewer</v>
          </cell>
          <cell r="E90" t="str">
            <v>per 1000 gallons</v>
          </cell>
          <cell r="F90" t="str">
            <v>06-07</v>
          </cell>
          <cell r="H90" t="b">
            <v>0</v>
          </cell>
          <cell r="J90" t="b">
            <v>1</v>
          </cell>
          <cell r="K90" t="b">
            <v>0</v>
          </cell>
          <cell r="L90" t="str">
            <v>Monthly</v>
          </cell>
          <cell r="M90" t="str">
            <v>Constant</v>
          </cell>
          <cell r="N90">
            <v>10.35</v>
          </cell>
          <cell r="AA90">
            <v>2</v>
          </cell>
          <cell r="AB90" t="b">
            <v>0</v>
          </cell>
          <cell r="AO90" t="str">
            <v>Uniform Rate</v>
          </cell>
          <cell r="AQ90">
            <v>2.67</v>
          </cell>
          <cell r="BR90" t="str">
            <v>Monthly</v>
          </cell>
          <cell r="BS90" t="str">
            <v>Constant</v>
          </cell>
          <cell r="BT90">
            <v>15.55</v>
          </cell>
          <cell r="CG90">
            <v>2</v>
          </cell>
          <cell r="CH90" t="b">
            <v>0</v>
          </cell>
          <cell r="CU90" t="str">
            <v>Uniform Rate</v>
          </cell>
          <cell r="CW90">
            <v>4</v>
          </cell>
          <cell r="DX90" t="b">
            <v>1</v>
          </cell>
          <cell r="DY90" t="b">
            <v>0</v>
          </cell>
          <cell r="DZ90" t="str">
            <v>Monthly</v>
          </cell>
          <cell r="EA90" t="str">
            <v>Constant</v>
          </cell>
          <cell r="EB90">
            <v>10.35</v>
          </cell>
          <cell r="EO90">
            <v>2</v>
          </cell>
          <cell r="EP90" t="b">
            <v>0</v>
          </cell>
          <cell r="FC90" t="str">
            <v>Uniform Rate</v>
          </cell>
          <cell r="FE90">
            <v>4.96</v>
          </cell>
          <cell r="GF90" t="str">
            <v>Monthly</v>
          </cell>
          <cell r="GG90" t="str">
            <v>Constant</v>
          </cell>
          <cell r="GH90">
            <v>15.55</v>
          </cell>
          <cell r="GU90">
            <v>2</v>
          </cell>
          <cell r="GV90" t="b">
            <v>0</v>
          </cell>
          <cell r="HI90" t="str">
            <v>Uniform Rate</v>
          </cell>
          <cell r="HK90">
            <v>7.44</v>
          </cell>
        </row>
        <row r="91">
          <cell r="A91" t="str">
            <v>Columbus</v>
          </cell>
          <cell r="B91" t="str">
            <v>Columbus</v>
          </cell>
          <cell r="C91" t="str">
            <v>SE</v>
          </cell>
          <cell r="D91" t="str">
            <v>Both Water and Sewer</v>
          </cell>
          <cell r="E91" t="str">
            <v>per 1000 gallons</v>
          </cell>
          <cell r="F91" t="str">
            <v>06-07</v>
          </cell>
          <cell r="H91" t="b">
            <v>0</v>
          </cell>
          <cell r="J91" t="b">
            <v>1</v>
          </cell>
          <cell r="K91" t="b">
            <v>1</v>
          </cell>
          <cell r="L91" t="str">
            <v>Monthly</v>
          </cell>
          <cell r="M91" t="str">
            <v>Constant</v>
          </cell>
          <cell r="N91">
            <v>14.8</v>
          </cell>
          <cell r="AA91">
            <v>3</v>
          </cell>
          <cell r="AB91" t="b">
            <v>0</v>
          </cell>
          <cell r="AO91" t="str">
            <v>Uniform Rate</v>
          </cell>
          <cell r="AQ91">
            <v>2.15</v>
          </cell>
          <cell r="BR91" t="str">
            <v>Monthly</v>
          </cell>
          <cell r="BS91" t="str">
            <v>Constant</v>
          </cell>
          <cell r="BT91">
            <v>28.6</v>
          </cell>
          <cell r="CG91">
            <v>3</v>
          </cell>
          <cell r="CH91" t="b">
            <v>0</v>
          </cell>
          <cell r="CU91" t="str">
            <v>Uniform Rate</v>
          </cell>
          <cell r="CW91">
            <v>4.3</v>
          </cell>
          <cell r="DX91" t="b">
            <v>1</v>
          </cell>
          <cell r="DY91" t="b">
            <v>1</v>
          </cell>
          <cell r="DZ91" t="str">
            <v>Monthly</v>
          </cell>
          <cell r="EA91" t="str">
            <v>Constant</v>
          </cell>
          <cell r="EB91">
            <v>17.7</v>
          </cell>
          <cell r="EO91">
            <v>3</v>
          </cell>
          <cell r="EP91" t="b">
            <v>0</v>
          </cell>
          <cell r="FC91" t="str">
            <v>Uniform Rate</v>
          </cell>
          <cell r="FE91">
            <v>2.6</v>
          </cell>
          <cell r="GF91" t="str">
            <v>Monthly</v>
          </cell>
          <cell r="GG91" t="str">
            <v>Constant</v>
          </cell>
          <cell r="GH91">
            <v>34.4</v>
          </cell>
          <cell r="GU91">
            <v>3</v>
          </cell>
          <cell r="GV91" t="b">
            <v>0</v>
          </cell>
          <cell r="HI91" t="str">
            <v>Uniform Rate</v>
          </cell>
          <cell r="HK91">
            <v>5.2</v>
          </cell>
        </row>
        <row r="92">
          <cell r="A92" t="str">
            <v>Columbus County - Districts I, IV, &amp; Acme District</v>
          </cell>
          <cell r="B92" t="str">
            <v>Columbus County</v>
          </cell>
          <cell r="C92" t="str">
            <v>0506</v>
          </cell>
          <cell r="D92" t="str">
            <v>Water Only</v>
          </cell>
          <cell r="E92" t="str">
            <v>per 1000 gallons</v>
          </cell>
          <cell r="F92" t="str">
            <v>05-06</v>
          </cell>
          <cell r="H92" t="b">
            <v>0</v>
          </cell>
          <cell r="J92" t="b">
            <v>0</v>
          </cell>
          <cell r="K92" t="b">
            <v>0</v>
          </cell>
          <cell r="L92" t="str">
            <v>Monthly</v>
          </cell>
          <cell r="M92" t="str">
            <v>Constant</v>
          </cell>
          <cell r="N92">
            <v>21</v>
          </cell>
          <cell r="AA92">
            <v>2</v>
          </cell>
          <cell r="AB92" t="b">
            <v>0</v>
          </cell>
          <cell r="AO92" t="str">
            <v>Uniform Rate</v>
          </cell>
          <cell r="AQ92">
            <v>4</v>
          </cell>
          <cell r="CH92" t="b">
            <v>0</v>
          </cell>
          <cell r="DX92" t="b">
            <v>0</v>
          </cell>
          <cell r="DY92" t="b">
            <v>0</v>
          </cell>
          <cell r="EP92" t="b">
            <v>0</v>
          </cell>
          <cell r="GV92" t="b">
            <v>0</v>
          </cell>
        </row>
        <row r="93">
          <cell r="A93" t="str">
            <v>Columbus County - Districts II &amp; III</v>
          </cell>
          <cell r="B93" t="str">
            <v>Columbus County</v>
          </cell>
          <cell r="C93" t="str">
            <v>0506</v>
          </cell>
          <cell r="D93" t="str">
            <v>Water Only</v>
          </cell>
          <cell r="E93" t="str">
            <v>per 1000 gallons</v>
          </cell>
          <cell r="F93" t="str">
            <v>05-06</v>
          </cell>
          <cell r="H93" t="b">
            <v>0</v>
          </cell>
          <cell r="J93" t="b">
            <v>0</v>
          </cell>
          <cell r="K93" t="b">
            <v>0</v>
          </cell>
          <cell r="L93" t="str">
            <v>Monthly</v>
          </cell>
          <cell r="M93" t="str">
            <v>Constant</v>
          </cell>
          <cell r="N93">
            <v>22</v>
          </cell>
          <cell r="AA93">
            <v>2</v>
          </cell>
          <cell r="AB93" t="b">
            <v>0</v>
          </cell>
          <cell r="AO93" t="str">
            <v>Uniform Rate</v>
          </cell>
          <cell r="AQ93">
            <v>4</v>
          </cell>
          <cell r="CH93" t="b">
            <v>0</v>
          </cell>
          <cell r="DX93" t="b">
            <v>0</v>
          </cell>
          <cell r="DY93" t="b">
            <v>0</v>
          </cell>
          <cell r="EP93" t="b">
            <v>0</v>
          </cell>
          <cell r="GV93" t="b">
            <v>0</v>
          </cell>
        </row>
        <row r="94">
          <cell r="A94" t="str">
            <v>Concord</v>
          </cell>
          <cell r="B94" t="str">
            <v>Concord</v>
          </cell>
          <cell r="C94" t="str">
            <v>SE</v>
          </cell>
          <cell r="D94" t="str">
            <v>Both Water and Sewer</v>
          </cell>
          <cell r="E94" t="str">
            <v>per 1000 gallons</v>
          </cell>
          <cell r="F94" t="str">
            <v>06-07</v>
          </cell>
          <cell r="H94" t="b">
            <v>0</v>
          </cell>
          <cell r="J94" t="b">
            <v>1</v>
          </cell>
          <cell r="K94" t="b">
            <v>1</v>
          </cell>
          <cell r="L94" t="str">
            <v>Monthly</v>
          </cell>
          <cell r="M94" t="str">
            <v>By Meter Size</v>
          </cell>
          <cell r="Q94">
            <v>3.51</v>
          </cell>
          <cell r="R94">
            <v>5.01</v>
          </cell>
          <cell r="S94">
            <v>8.4499999999999993</v>
          </cell>
          <cell r="T94">
            <v>12.75</v>
          </cell>
          <cell r="U94">
            <v>22.85</v>
          </cell>
          <cell r="V94">
            <v>37.26</v>
          </cell>
          <cell r="W94">
            <v>72.95</v>
          </cell>
          <cell r="X94">
            <v>115.95</v>
          </cell>
          <cell r="Y94">
            <v>166.26</v>
          </cell>
          <cell r="Z94">
            <v>309.45</v>
          </cell>
          <cell r="AA94">
            <v>0</v>
          </cell>
          <cell r="AB94" t="b">
            <v>0</v>
          </cell>
          <cell r="AO94" t="str">
            <v>Increasing Block</v>
          </cell>
          <cell r="AW94">
            <v>7.5</v>
          </cell>
          <cell r="BG94">
            <v>4.58</v>
          </cell>
          <cell r="BQ94">
            <v>6.64</v>
          </cell>
          <cell r="BR94" t="str">
            <v>Monthly</v>
          </cell>
          <cell r="BS94" t="str">
            <v>By Meter Size</v>
          </cell>
          <cell r="BW94">
            <v>3.94</v>
          </cell>
          <cell r="BX94">
            <v>5.75</v>
          </cell>
          <cell r="BY94">
            <v>9.8699999999999992</v>
          </cell>
          <cell r="BZ94">
            <v>15.03</v>
          </cell>
          <cell r="CA94">
            <v>27.15</v>
          </cell>
          <cell r="CB94">
            <v>44.45</v>
          </cell>
          <cell r="CC94">
            <v>87.27</v>
          </cell>
          <cell r="CD94">
            <v>138.87</v>
          </cell>
          <cell r="CE94">
            <v>199.25</v>
          </cell>
          <cell r="CF94">
            <v>371.07</v>
          </cell>
          <cell r="CG94">
            <v>0</v>
          </cell>
          <cell r="CH94" t="b">
            <v>0</v>
          </cell>
          <cell r="CU94" t="str">
            <v>Increasing Block</v>
          </cell>
          <cell r="DC94">
            <v>7.5</v>
          </cell>
          <cell r="DM94">
            <v>5.5</v>
          </cell>
          <cell r="DW94">
            <v>7.97</v>
          </cell>
          <cell r="DX94" t="b">
            <v>1</v>
          </cell>
          <cell r="DY94" t="b">
            <v>0</v>
          </cell>
          <cell r="DZ94" t="str">
            <v>Monthly</v>
          </cell>
          <cell r="EA94" t="str">
            <v>By Meter Size</v>
          </cell>
          <cell r="EE94">
            <v>2.8</v>
          </cell>
          <cell r="EF94">
            <v>4.03</v>
          </cell>
          <cell r="EG94">
            <v>6.83</v>
          </cell>
          <cell r="EH94">
            <v>10.4</v>
          </cell>
          <cell r="EI94">
            <v>18.86</v>
          </cell>
          <cell r="EJ94">
            <v>30.92</v>
          </cell>
          <cell r="EK94">
            <v>60.8</v>
          </cell>
          <cell r="EL94">
            <v>96.8</v>
          </cell>
          <cell r="EM94">
            <v>138.91999999999999</v>
          </cell>
          <cell r="EO94">
            <v>0</v>
          </cell>
          <cell r="EP94" t="b">
            <v>0</v>
          </cell>
          <cell r="FC94" t="str">
            <v>Uniform Rate</v>
          </cell>
          <cell r="FE94">
            <v>4.42</v>
          </cell>
          <cell r="GF94" t="str">
            <v>Monthly</v>
          </cell>
          <cell r="GG94" t="str">
            <v>By Meter Size</v>
          </cell>
          <cell r="GK94">
            <v>2.8</v>
          </cell>
          <cell r="GL94">
            <v>4.03</v>
          </cell>
          <cell r="GM94">
            <v>6.83</v>
          </cell>
          <cell r="GN94">
            <v>10.4</v>
          </cell>
          <cell r="GO94">
            <v>18.86</v>
          </cell>
          <cell r="GP94">
            <v>30.92</v>
          </cell>
          <cell r="GQ94">
            <v>60.8</v>
          </cell>
          <cell r="GR94">
            <v>96.8</v>
          </cell>
          <cell r="GS94">
            <v>138.91999999999999</v>
          </cell>
          <cell r="GU94">
            <v>0</v>
          </cell>
          <cell r="GV94" t="b">
            <v>0</v>
          </cell>
          <cell r="HI94" t="str">
            <v>Uniform Rate</v>
          </cell>
          <cell r="HK94">
            <v>4.42</v>
          </cell>
        </row>
        <row r="95">
          <cell r="A95" t="str">
            <v>Concord Community Water System</v>
          </cell>
          <cell r="B95" t="str">
            <v>Concord Community Water System</v>
          </cell>
          <cell r="C95" t="str">
            <v>SE</v>
          </cell>
          <cell r="D95" t="str">
            <v>Water Only</v>
          </cell>
          <cell r="E95" t="str">
            <v>per 1000 gallons</v>
          </cell>
          <cell r="F95" t="str">
            <v>06-07</v>
          </cell>
          <cell r="H95" t="b">
            <v>0</v>
          </cell>
          <cell r="J95" t="b">
            <v>0</v>
          </cell>
          <cell r="K95" t="b">
            <v>0</v>
          </cell>
          <cell r="L95" t="str">
            <v>Monthly</v>
          </cell>
          <cell r="M95" t="str">
            <v>Constant</v>
          </cell>
          <cell r="N95">
            <v>18.600000000000001</v>
          </cell>
          <cell r="AA95">
            <v>3</v>
          </cell>
          <cell r="AB95" t="b">
            <v>0</v>
          </cell>
          <cell r="AO95" t="str">
            <v>Uniform Rate</v>
          </cell>
          <cell r="AQ95">
            <v>5.8</v>
          </cell>
          <cell r="CH95" t="b">
            <v>0</v>
          </cell>
          <cell r="DX95" t="b">
            <v>0</v>
          </cell>
          <cell r="DY95" t="b">
            <v>0</v>
          </cell>
          <cell r="EP95" t="b">
            <v>0</v>
          </cell>
          <cell r="GV95" t="b">
            <v>0</v>
          </cell>
        </row>
        <row r="96">
          <cell r="A96" t="str">
            <v>Connelly Springs</v>
          </cell>
          <cell r="B96" t="str">
            <v>Connelly Springs</v>
          </cell>
          <cell r="C96" t="str">
            <v>SE</v>
          </cell>
          <cell r="D96" t="str">
            <v>Both Water and Sewer</v>
          </cell>
          <cell r="E96" t="str">
            <v>per 1000 gallons</v>
          </cell>
          <cell r="F96" t="str">
            <v>06-07</v>
          </cell>
          <cell r="G96" t="str">
            <v>Assets owned by town. Water rates are established by Icard Township Water Corporation, which buys water from Valdese to provide to Connelly Springs.</v>
          </cell>
          <cell r="H96" t="b">
            <v>0</v>
          </cell>
          <cell r="I96" t="str">
            <v>Water rates established by Icard Township Water Corporation. Does not include surcharges.</v>
          </cell>
          <cell r="J96" t="b">
            <v>0</v>
          </cell>
          <cell r="K96" t="b">
            <v>0</v>
          </cell>
          <cell r="L96" t="str">
            <v>Unknown</v>
          </cell>
          <cell r="M96" t="str">
            <v>Constant</v>
          </cell>
          <cell r="N96">
            <v>17</v>
          </cell>
          <cell r="AA96">
            <v>3</v>
          </cell>
          <cell r="AB96" t="b">
            <v>0</v>
          </cell>
          <cell r="AO96" t="str">
            <v>Decreasing Block</v>
          </cell>
          <cell r="AW96">
            <v>5</v>
          </cell>
          <cell r="BG96">
            <v>4.3</v>
          </cell>
          <cell r="BQ96">
            <v>2.5499999999999998</v>
          </cell>
          <cell r="CH96" t="b">
            <v>0</v>
          </cell>
          <cell r="DX96" t="b">
            <v>0</v>
          </cell>
          <cell r="DY96" t="b">
            <v>0</v>
          </cell>
          <cell r="DZ96" t="str">
            <v>Unknown</v>
          </cell>
          <cell r="EA96" t="str">
            <v>Constant</v>
          </cell>
          <cell r="EB96">
            <v>17.28</v>
          </cell>
          <cell r="EO96">
            <v>3</v>
          </cell>
          <cell r="EP96" t="b">
            <v>0</v>
          </cell>
          <cell r="FC96" t="str">
            <v>Uniform Rate</v>
          </cell>
          <cell r="FE96">
            <v>1.76</v>
          </cell>
          <cell r="GV96" t="b">
            <v>0</v>
          </cell>
        </row>
        <row r="97">
          <cell r="A97" t="str">
            <v>Conover</v>
          </cell>
          <cell r="B97" t="str">
            <v>Conover</v>
          </cell>
          <cell r="C97" t="str">
            <v>OF</v>
          </cell>
          <cell r="D97" t="str">
            <v>Both Water and Sewer</v>
          </cell>
          <cell r="E97" t="str">
            <v>per 1000 gallons</v>
          </cell>
          <cell r="F97" t="str">
            <v>06-07</v>
          </cell>
          <cell r="G97" t="str">
            <v>No outside sewer rate.</v>
          </cell>
          <cell r="H97" t="b">
            <v>0</v>
          </cell>
          <cell r="J97" t="b">
            <v>1</v>
          </cell>
          <cell r="K97" t="b">
            <v>0</v>
          </cell>
          <cell r="L97" t="str">
            <v>Monthly</v>
          </cell>
          <cell r="M97" t="str">
            <v>By Meter Size</v>
          </cell>
          <cell r="Q97">
            <v>8</v>
          </cell>
          <cell r="R97">
            <v>10.8</v>
          </cell>
          <cell r="T97">
            <v>25.2</v>
          </cell>
          <cell r="U97">
            <v>64</v>
          </cell>
          <cell r="V97">
            <v>137.19999999999999</v>
          </cell>
          <cell r="W97">
            <v>169.15</v>
          </cell>
          <cell r="X97">
            <v>217.2</v>
          </cell>
          <cell r="Z97">
            <v>320.35000000000002</v>
          </cell>
          <cell r="AA97">
            <v>0</v>
          </cell>
          <cell r="AB97" t="b">
            <v>0</v>
          </cell>
          <cell r="AO97" t="str">
            <v>Uniform Rate</v>
          </cell>
          <cell r="AQ97">
            <v>1.25</v>
          </cell>
          <cell r="BR97" t="str">
            <v>Monthly</v>
          </cell>
          <cell r="BS97" t="str">
            <v>By Meter Size</v>
          </cell>
          <cell r="BW97">
            <v>16</v>
          </cell>
          <cell r="BX97">
            <v>21.6</v>
          </cell>
          <cell r="BZ97">
            <v>50.4</v>
          </cell>
          <cell r="CA97">
            <v>128</v>
          </cell>
          <cell r="CB97">
            <v>274.39999999999998</v>
          </cell>
          <cell r="CC97">
            <v>338.3</v>
          </cell>
          <cell r="CD97">
            <v>434.4</v>
          </cell>
          <cell r="CF97">
            <v>640.70000000000005</v>
          </cell>
          <cell r="CG97">
            <v>0</v>
          </cell>
          <cell r="CH97" t="b">
            <v>0</v>
          </cell>
          <cell r="CU97" t="str">
            <v>Uniform Rate</v>
          </cell>
          <cell r="CW97">
            <v>2.5</v>
          </cell>
          <cell r="DX97" t="b">
            <v>0</v>
          </cell>
          <cell r="DY97" t="b">
            <v>0</v>
          </cell>
          <cell r="DZ97" t="str">
            <v>Monthly</v>
          </cell>
          <cell r="EA97" t="str">
            <v>Constant</v>
          </cell>
          <cell r="EB97">
            <v>8</v>
          </cell>
          <cell r="EO97">
            <v>0</v>
          </cell>
          <cell r="EP97" t="b">
            <v>0</v>
          </cell>
          <cell r="FC97" t="str">
            <v>Uniform Rate</v>
          </cell>
          <cell r="FE97">
            <v>2.65</v>
          </cell>
          <cell r="GV97" t="b">
            <v>0</v>
          </cell>
        </row>
        <row r="98">
          <cell r="A98" t="str">
            <v>Conway</v>
          </cell>
          <cell r="B98" t="str">
            <v>Conway</v>
          </cell>
          <cell r="C98" t="str">
            <v>SE</v>
          </cell>
          <cell r="D98" t="str">
            <v>Both Water and Sewer</v>
          </cell>
          <cell r="E98" t="str">
            <v>per 1000 gallons</v>
          </cell>
          <cell r="F98" t="str">
            <v>06-07</v>
          </cell>
          <cell r="H98" t="b">
            <v>0</v>
          </cell>
          <cell r="J98" t="b">
            <v>1</v>
          </cell>
          <cell r="K98" t="b">
            <v>0</v>
          </cell>
          <cell r="L98" t="str">
            <v>Monthly</v>
          </cell>
          <cell r="M98" t="str">
            <v>Constant</v>
          </cell>
          <cell r="N98">
            <v>6.2</v>
          </cell>
          <cell r="AA98">
            <v>2</v>
          </cell>
          <cell r="AB98" t="b">
            <v>0</v>
          </cell>
          <cell r="AO98" t="str">
            <v>Uniform Rate</v>
          </cell>
          <cell r="AQ98">
            <v>1.2</v>
          </cell>
          <cell r="BR98" t="str">
            <v>Monthly</v>
          </cell>
          <cell r="BS98" t="str">
            <v>Constant</v>
          </cell>
          <cell r="BT98">
            <v>12.4</v>
          </cell>
          <cell r="CG98">
            <v>2</v>
          </cell>
          <cell r="CH98" t="b">
            <v>0</v>
          </cell>
          <cell r="CU98" t="str">
            <v>Uniform Rate</v>
          </cell>
          <cell r="CW98">
            <v>2.4</v>
          </cell>
          <cell r="CY98">
            <v>0</v>
          </cell>
          <cell r="CZ98">
            <v>0</v>
          </cell>
          <cell r="DX98" t="b">
            <v>1</v>
          </cell>
          <cell r="DY98" t="b">
            <v>0</v>
          </cell>
          <cell r="DZ98" t="str">
            <v>Monthly</v>
          </cell>
          <cell r="EA98" t="str">
            <v>Constant</v>
          </cell>
          <cell r="EB98">
            <v>12.35</v>
          </cell>
          <cell r="EO98">
            <v>2</v>
          </cell>
          <cell r="EP98" t="b">
            <v>0</v>
          </cell>
          <cell r="FC98" t="str">
            <v>Uniform Rate</v>
          </cell>
          <cell r="FE98">
            <v>2.35</v>
          </cell>
          <cell r="GF98" t="str">
            <v>Monthly</v>
          </cell>
          <cell r="GG98" t="str">
            <v>Constant</v>
          </cell>
          <cell r="GH98">
            <v>24.7</v>
          </cell>
          <cell r="GU98">
            <v>2</v>
          </cell>
          <cell r="GV98" t="b">
            <v>0</v>
          </cell>
          <cell r="HI98" t="str">
            <v>Uniform Rate</v>
          </cell>
          <cell r="HK98">
            <v>4.7</v>
          </cell>
          <cell r="HM98">
            <v>0</v>
          </cell>
          <cell r="HN98">
            <v>0</v>
          </cell>
        </row>
        <row r="99">
          <cell r="A99" t="str">
            <v>Cozart Sanitary District</v>
          </cell>
          <cell r="B99" t="str">
            <v>Cozart Sanitary District</v>
          </cell>
          <cell r="C99" t="str">
            <v>SE</v>
          </cell>
          <cell r="D99" t="str">
            <v>Both Water and Sewer</v>
          </cell>
          <cell r="E99" t="str">
            <v>per 1000 gallons</v>
          </cell>
          <cell r="F99" t="str">
            <v>06-07</v>
          </cell>
          <cell r="G99" t="str">
            <v>Lyon Station Sanitary District and Cozart Sanitary District are managed by the same people of Granville County. Granville County does not have a "Granville County Utilities".</v>
          </cell>
          <cell r="H99" t="b">
            <v>0</v>
          </cell>
          <cell r="J99" t="b">
            <v>1</v>
          </cell>
          <cell r="K99" t="b">
            <v>0</v>
          </cell>
          <cell r="L99" t="str">
            <v>Monthly</v>
          </cell>
          <cell r="M99" t="str">
            <v>Constant</v>
          </cell>
          <cell r="N99">
            <v>22.99</v>
          </cell>
          <cell r="AA99">
            <v>3</v>
          </cell>
          <cell r="AB99" t="b">
            <v>0</v>
          </cell>
          <cell r="AO99" t="str">
            <v>Uniform Rate</v>
          </cell>
          <cell r="AQ99">
            <v>5.5</v>
          </cell>
          <cell r="BR99" t="str">
            <v>Monthly</v>
          </cell>
          <cell r="BS99" t="str">
            <v>Constant</v>
          </cell>
          <cell r="BT99">
            <v>43.96</v>
          </cell>
          <cell r="CG99">
            <v>4</v>
          </cell>
          <cell r="CH99" t="b">
            <v>0</v>
          </cell>
          <cell r="CU99" t="str">
            <v>Decreasing Block</v>
          </cell>
          <cell r="CY99">
            <v>0</v>
          </cell>
          <cell r="CZ99">
            <v>0</v>
          </cell>
          <cell r="DC99">
            <v>50</v>
          </cell>
          <cell r="DM99">
            <v>10.6</v>
          </cell>
          <cell r="DW99">
            <v>9.6</v>
          </cell>
          <cell r="DX99" t="b">
            <v>1</v>
          </cell>
          <cell r="DY99" t="b">
            <v>0</v>
          </cell>
          <cell r="DZ99" t="str">
            <v>Monthly</v>
          </cell>
          <cell r="EA99" t="str">
            <v>Constant</v>
          </cell>
          <cell r="EB99">
            <v>22.99</v>
          </cell>
          <cell r="EO99">
            <v>3</v>
          </cell>
          <cell r="EP99" t="b">
            <v>0</v>
          </cell>
          <cell r="FC99" t="str">
            <v>Uniform Rate</v>
          </cell>
          <cell r="FE99">
            <v>5.5</v>
          </cell>
          <cell r="GF99" t="str">
            <v>Monthly</v>
          </cell>
          <cell r="GG99" t="str">
            <v>Constant</v>
          </cell>
          <cell r="GH99">
            <v>43.96</v>
          </cell>
          <cell r="GU99">
            <v>4</v>
          </cell>
          <cell r="GV99" t="b">
            <v>0</v>
          </cell>
          <cell r="HI99" t="str">
            <v>Decreasing Block</v>
          </cell>
          <cell r="HM99">
            <v>0</v>
          </cell>
          <cell r="HN99">
            <v>0</v>
          </cell>
          <cell r="HQ99">
            <v>50</v>
          </cell>
          <cell r="IA99">
            <v>10.6</v>
          </cell>
          <cell r="IK99">
            <v>9.6</v>
          </cell>
        </row>
        <row r="100">
          <cell r="A100" t="str">
            <v>Cramerton</v>
          </cell>
          <cell r="B100" t="str">
            <v>Cramerton</v>
          </cell>
          <cell r="C100" t="str">
            <v>SE</v>
          </cell>
          <cell r="D100" t="str">
            <v>Both Water and Sewer</v>
          </cell>
          <cell r="E100" t="str">
            <v>per 1000 gallons</v>
          </cell>
          <cell r="F100" t="str">
            <v>06-07</v>
          </cell>
          <cell r="H100" t="b">
            <v>0</v>
          </cell>
          <cell r="J100" t="b">
            <v>1</v>
          </cell>
          <cell r="K100" t="b">
            <v>0</v>
          </cell>
          <cell r="L100" t="str">
            <v>Monthly</v>
          </cell>
          <cell r="M100" t="str">
            <v>Constant</v>
          </cell>
          <cell r="N100">
            <v>12.6</v>
          </cell>
          <cell r="AA100">
            <v>2</v>
          </cell>
          <cell r="AB100" t="b">
            <v>0</v>
          </cell>
          <cell r="AO100" t="str">
            <v>Uniform Rate</v>
          </cell>
          <cell r="AQ100">
            <v>5.78</v>
          </cell>
          <cell r="BR100" t="str">
            <v>Monthly</v>
          </cell>
          <cell r="BS100" t="str">
            <v>Constant</v>
          </cell>
          <cell r="BT100">
            <v>25.2</v>
          </cell>
          <cell r="CG100">
            <v>2</v>
          </cell>
          <cell r="CH100" t="b">
            <v>0</v>
          </cell>
          <cell r="CU100" t="str">
            <v>Uniform Rate</v>
          </cell>
          <cell r="CW100">
            <v>11.56</v>
          </cell>
          <cell r="DX100" t="b">
            <v>1</v>
          </cell>
          <cell r="DY100" t="b">
            <v>0</v>
          </cell>
          <cell r="DZ100" t="str">
            <v>Monthly</v>
          </cell>
          <cell r="EA100" t="str">
            <v>Constant</v>
          </cell>
          <cell r="EB100">
            <v>16.8</v>
          </cell>
          <cell r="EO100">
            <v>2</v>
          </cell>
          <cell r="EP100" t="b">
            <v>0</v>
          </cell>
          <cell r="FC100" t="str">
            <v>Uniform Rate</v>
          </cell>
          <cell r="FE100">
            <v>6.04</v>
          </cell>
          <cell r="GF100" t="str">
            <v>Monthly</v>
          </cell>
          <cell r="GG100" t="str">
            <v>Constant</v>
          </cell>
          <cell r="GH100">
            <v>33.6</v>
          </cell>
          <cell r="GU100">
            <v>2</v>
          </cell>
          <cell r="GV100" t="b">
            <v>0</v>
          </cell>
          <cell r="HI100" t="str">
            <v>Uniform Rate</v>
          </cell>
          <cell r="HK100">
            <v>12.08</v>
          </cell>
        </row>
        <row r="101">
          <cell r="A101" t="str">
            <v>Craven County - Northwest District</v>
          </cell>
          <cell r="B101" t="str">
            <v>Craven County</v>
          </cell>
          <cell r="C101" t="str">
            <v>SE</v>
          </cell>
          <cell r="D101" t="str">
            <v>Water Only</v>
          </cell>
          <cell r="E101" t="str">
            <v>per 1000 gallons</v>
          </cell>
          <cell r="F101" t="str">
            <v>06-07</v>
          </cell>
          <cell r="H101" t="b">
            <v>0</v>
          </cell>
          <cell r="J101" t="b">
            <v>0</v>
          </cell>
          <cell r="K101" t="b">
            <v>1</v>
          </cell>
          <cell r="L101" t="str">
            <v>Monthly</v>
          </cell>
          <cell r="M101" t="str">
            <v>Constant</v>
          </cell>
          <cell r="N101">
            <v>12</v>
          </cell>
          <cell r="AA101">
            <v>0</v>
          </cell>
          <cell r="AB101" t="b">
            <v>0</v>
          </cell>
          <cell r="AO101" t="str">
            <v>Uniform Rate</v>
          </cell>
          <cell r="AQ101">
            <v>1.6</v>
          </cell>
          <cell r="CH101" t="b">
            <v>0</v>
          </cell>
          <cell r="DX101" t="b">
            <v>0</v>
          </cell>
          <cell r="DY101" t="b">
            <v>0</v>
          </cell>
          <cell r="EP101" t="b">
            <v>0</v>
          </cell>
          <cell r="GV101" t="b">
            <v>0</v>
          </cell>
        </row>
        <row r="102">
          <cell r="A102" t="str">
            <v>Craven County - Township 5</v>
          </cell>
          <cell r="B102" t="str">
            <v>Craven County</v>
          </cell>
          <cell r="C102" t="str">
            <v>SE</v>
          </cell>
          <cell r="D102" t="str">
            <v>Water Only</v>
          </cell>
          <cell r="E102" t="str">
            <v>per 1000 gallons</v>
          </cell>
          <cell r="F102" t="str">
            <v>06-07</v>
          </cell>
          <cell r="H102" t="b">
            <v>0</v>
          </cell>
          <cell r="J102" t="b">
            <v>0</v>
          </cell>
          <cell r="K102" t="b">
            <v>1</v>
          </cell>
          <cell r="L102" t="str">
            <v>Monthly</v>
          </cell>
          <cell r="M102" t="str">
            <v>Constant</v>
          </cell>
          <cell r="N102">
            <v>11</v>
          </cell>
          <cell r="AA102">
            <v>0</v>
          </cell>
          <cell r="AB102" t="b">
            <v>0</v>
          </cell>
          <cell r="AO102" t="str">
            <v>Uniform Rate</v>
          </cell>
          <cell r="AQ102">
            <v>1.9</v>
          </cell>
          <cell r="CH102" t="b">
            <v>0</v>
          </cell>
          <cell r="DX102" t="b">
            <v>0</v>
          </cell>
          <cell r="DY102" t="b">
            <v>0</v>
          </cell>
          <cell r="EP102" t="b">
            <v>0</v>
          </cell>
          <cell r="GV102" t="b">
            <v>0</v>
          </cell>
        </row>
        <row r="103">
          <cell r="A103" t="str">
            <v>Craven County - Township 6</v>
          </cell>
          <cell r="B103" t="str">
            <v>Craven County</v>
          </cell>
          <cell r="C103" t="str">
            <v>SE</v>
          </cell>
          <cell r="D103" t="str">
            <v>Water Only</v>
          </cell>
          <cell r="E103" t="str">
            <v>per 1000 gallons</v>
          </cell>
          <cell r="F103" t="str">
            <v>06-07</v>
          </cell>
          <cell r="H103" t="b">
            <v>0</v>
          </cell>
          <cell r="J103" t="b">
            <v>0</v>
          </cell>
          <cell r="K103" t="b">
            <v>1</v>
          </cell>
          <cell r="L103" t="str">
            <v>Monthly</v>
          </cell>
          <cell r="M103" t="str">
            <v>Constant</v>
          </cell>
          <cell r="N103">
            <v>13.41</v>
          </cell>
          <cell r="AA103">
            <v>0</v>
          </cell>
          <cell r="AB103" t="b">
            <v>0</v>
          </cell>
          <cell r="AO103" t="str">
            <v>Uniform Rate</v>
          </cell>
          <cell r="AQ103">
            <v>1.9</v>
          </cell>
          <cell r="CH103" t="b">
            <v>0</v>
          </cell>
          <cell r="DX103" t="b">
            <v>0</v>
          </cell>
          <cell r="DY103" t="b">
            <v>0</v>
          </cell>
          <cell r="EP103" t="b">
            <v>0</v>
          </cell>
          <cell r="GV103" t="b">
            <v>0</v>
          </cell>
        </row>
        <row r="104">
          <cell r="A104" t="str">
            <v>Craven County - Township 7</v>
          </cell>
          <cell r="B104" t="str">
            <v>Craven County</v>
          </cell>
          <cell r="C104" t="str">
            <v>SE</v>
          </cell>
          <cell r="D104" t="str">
            <v>Water Only</v>
          </cell>
          <cell r="E104" t="str">
            <v>per 1000 gallons</v>
          </cell>
          <cell r="F104" t="str">
            <v>06-07</v>
          </cell>
          <cell r="H104" t="b">
            <v>0</v>
          </cell>
          <cell r="J104" t="b">
            <v>0</v>
          </cell>
          <cell r="K104" t="b">
            <v>1</v>
          </cell>
          <cell r="L104" t="str">
            <v>Monthly</v>
          </cell>
          <cell r="M104" t="str">
            <v>Constant</v>
          </cell>
          <cell r="N104">
            <v>7</v>
          </cell>
          <cell r="AA104">
            <v>0</v>
          </cell>
          <cell r="AB104" t="b">
            <v>0</v>
          </cell>
          <cell r="AO104" t="str">
            <v>Uniform Rate</v>
          </cell>
          <cell r="AQ104">
            <v>1.9</v>
          </cell>
          <cell r="CH104" t="b">
            <v>0</v>
          </cell>
          <cell r="DX104" t="b">
            <v>0</v>
          </cell>
          <cell r="DY104" t="b">
            <v>0</v>
          </cell>
          <cell r="EP104" t="b">
            <v>0</v>
          </cell>
          <cell r="GV104" t="b">
            <v>0</v>
          </cell>
        </row>
        <row r="105">
          <cell r="A105" t="str">
            <v>Cumberland County - Kelly Hills District</v>
          </cell>
          <cell r="B105" t="str">
            <v>Cumberland County</v>
          </cell>
          <cell r="C105" t="str">
            <v>SE</v>
          </cell>
          <cell r="D105" t="str">
            <v>Sewer Only</v>
          </cell>
          <cell r="E105" t="str">
            <v>per 1000 gallons</v>
          </cell>
          <cell r="F105" t="str">
            <v>06-07</v>
          </cell>
          <cell r="H105" t="b">
            <v>0</v>
          </cell>
          <cell r="I105" t="str">
            <v>Includes Capital Reserve Fund fee and PWC Billing Services charge. Residential bills only for customers without a water meter from Fayetteville PWC (who are charged by PWC).</v>
          </cell>
          <cell r="J105" t="b">
            <v>0</v>
          </cell>
          <cell r="K105" t="b">
            <v>0</v>
          </cell>
          <cell r="AB105" t="b">
            <v>0</v>
          </cell>
          <cell r="CH105" t="b">
            <v>0</v>
          </cell>
          <cell r="DX105" t="b">
            <v>0</v>
          </cell>
          <cell r="DY105" t="b">
            <v>1</v>
          </cell>
          <cell r="DZ105" t="str">
            <v>Monthly</v>
          </cell>
          <cell r="EA105" t="str">
            <v>Constant</v>
          </cell>
          <cell r="EB105">
            <v>4.0999999999999996</v>
          </cell>
          <cell r="EO105">
            <v>0</v>
          </cell>
          <cell r="EP105" t="b">
            <v>0</v>
          </cell>
          <cell r="FC105" t="str">
            <v>None (Flat Fee)</v>
          </cell>
          <cell r="FD105">
            <v>26.9</v>
          </cell>
          <cell r="GV105" t="b">
            <v>0</v>
          </cell>
        </row>
        <row r="106">
          <cell r="A106" t="str">
            <v>Cumberland County - NORCRESS District</v>
          </cell>
          <cell r="B106" t="str">
            <v>Cumberland County</v>
          </cell>
          <cell r="C106" t="str">
            <v>SE</v>
          </cell>
          <cell r="D106" t="str">
            <v>Sewer Only</v>
          </cell>
          <cell r="E106" t="str">
            <v>per 1000 gallons</v>
          </cell>
          <cell r="F106" t="str">
            <v>06-07</v>
          </cell>
          <cell r="G106" t="str">
            <v>NORCRESS' water assets are operated by Fayetteville PWC, Falcon, Godwin and Wade and charged for water service by those municipalities.</v>
          </cell>
          <cell r="H106" t="b">
            <v>0</v>
          </cell>
          <cell r="I106" t="str">
            <v>Includes debt charge and basic facilities charges (including local town charge). Charges $39.65/month for residential customers without metered water connection.</v>
          </cell>
          <cell r="J106" t="b">
            <v>0</v>
          </cell>
          <cell r="K106" t="b">
            <v>0</v>
          </cell>
          <cell r="AB106" t="b">
            <v>0</v>
          </cell>
          <cell r="CH106" t="b">
            <v>0</v>
          </cell>
          <cell r="DX106" t="b">
            <v>0</v>
          </cell>
          <cell r="DY106" t="b">
            <v>1</v>
          </cell>
          <cell r="DZ106" t="str">
            <v>Monthly</v>
          </cell>
          <cell r="EA106" t="str">
            <v>By Meter Size</v>
          </cell>
          <cell r="ED106">
            <v>13.23</v>
          </cell>
          <cell r="EE106">
            <v>13.23</v>
          </cell>
          <cell r="EF106">
            <v>13.91</v>
          </cell>
          <cell r="EG106">
            <v>14.85</v>
          </cell>
          <cell r="EH106">
            <v>17.43</v>
          </cell>
          <cell r="EI106">
            <v>22.02</v>
          </cell>
          <cell r="EJ106">
            <v>28.57</v>
          </cell>
          <cell r="EK106">
            <v>44.8</v>
          </cell>
          <cell r="EL106">
            <v>64.349999999999994</v>
          </cell>
          <cell r="EO106">
            <v>0</v>
          </cell>
          <cell r="EP106" t="b">
            <v>0</v>
          </cell>
          <cell r="FC106" t="str">
            <v>Uniform Rate</v>
          </cell>
          <cell r="FE106">
            <v>4.03</v>
          </cell>
          <cell r="GV106" t="b">
            <v>0</v>
          </cell>
        </row>
        <row r="107">
          <cell r="A107" t="str">
            <v>Currituck County</v>
          </cell>
          <cell r="B107" t="str">
            <v>Currituck County</v>
          </cell>
          <cell r="C107" t="str">
            <v>SE</v>
          </cell>
          <cell r="D107" t="str">
            <v>Water Only</v>
          </cell>
          <cell r="E107" t="str">
            <v>per 1000 gallons</v>
          </cell>
          <cell r="F107" t="str">
            <v>06-07</v>
          </cell>
          <cell r="H107" t="b">
            <v>0</v>
          </cell>
          <cell r="J107" t="b">
            <v>0</v>
          </cell>
          <cell r="K107" t="b">
            <v>1</v>
          </cell>
          <cell r="L107" t="str">
            <v>Monthly</v>
          </cell>
          <cell r="M107" t="str">
            <v>Constant</v>
          </cell>
          <cell r="N107">
            <v>16</v>
          </cell>
          <cell r="AA107">
            <v>2</v>
          </cell>
          <cell r="AB107" t="b">
            <v>0</v>
          </cell>
          <cell r="AO107" t="str">
            <v>Increasing Block</v>
          </cell>
          <cell r="AW107">
            <v>5</v>
          </cell>
          <cell r="AX107">
            <v>10</v>
          </cell>
          <cell r="AY107">
            <v>15</v>
          </cell>
          <cell r="AZ107">
            <v>20</v>
          </cell>
          <cell r="BG107">
            <v>3.5</v>
          </cell>
          <cell r="BH107">
            <v>4</v>
          </cell>
          <cell r="BI107">
            <v>4.5</v>
          </cell>
          <cell r="BJ107">
            <v>5</v>
          </cell>
          <cell r="BQ107">
            <v>6</v>
          </cell>
          <cell r="CH107" t="b">
            <v>0</v>
          </cell>
          <cell r="DX107" t="b">
            <v>0</v>
          </cell>
          <cell r="DY107" t="b">
            <v>0</v>
          </cell>
          <cell r="EP107" t="b">
            <v>0</v>
          </cell>
          <cell r="GV107" t="b">
            <v>0</v>
          </cell>
        </row>
        <row r="108">
          <cell r="A108" t="str">
            <v>Dan River Water Corporation</v>
          </cell>
          <cell r="B108" t="str">
            <v>Dan River Water Corporation</v>
          </cell>
          <cell r="C108" t="str">
            <v>0506</v>
          </cell>
          <cell r="D108" t="str">
            <v>Water Only</v>
          </cell>
          <cell r="E108" t="str">
            <v>per 1000 gallons</v>
          </cell>
          <cell r="F108" t="str">
            <v>05-06</v>
          </cell>
          <cell r="G108" t="str">
            <v>Non-profit company.</v>
          </cell>
          <cell r="H108" t="b">
            <v>0</v>
          </cell>
          <cell r="J108" t="b">
            <v>0</v>
          </cell>
          <cell r="K108" t="b">
            <v>0</v>
          </cell>
          <cell r="L108" t="str">
            <v>Bi-monthly</v>
          </cell>
          <cell r="M108" t="str">
            <v>Constant</v>
          </cell>
          <cell r="N108">
            <v>23.21</v>
          </cell>
          <cell r="AA108">
            <v>4</v>
          </cell>
          <cell r="AB108" t="b">
            <v>0</v>
          </cell>
          <cell r="AO108" t="str">
            <v>Decreasing Block</v>
          </cell>
          <cell r="AW108">
            <v>10</v>
          </cell>
          <cell r="AX108">
            <v>20</v>
          </cell>
          <cell r="AY108">
            <v>40</v>
          </cell>
          <cell r="AZ108">
            <v>100</v>
          </cell>
          <cell r="BA108">
            <v>200</v>
          </cell>
          <cell r="BG108">
            <v>3.75</v>
          </cell>
          <cell r="BH108">
            <v>3.48</v>
          </cell>
          <cell r="BI108">
            <v>3.4</v>
          </cell>
          <cell r="BJ108">
            <v>2.98</v>
          </cell>
          <cell r="BK108">
            <v>2.76</v>
          </cell>
          <cell r="BQ108">
            <v>2.59</v>
          </cell>
          <cell r="CH108" t="b">
            <v>0</v>
          </cell>
          <cell r="DX108" t="b">
            <v>0</v>
          </cell>
          <cell r="DY108" t="b">
            <v>0</v>
          </cell>
          <cell r="EP108" t="b">
            <v>0</v>
          </cell>
          <cell r="GV108" t="b">
            <v>0</v>
          </cell>
        </row>
        <row r="109">
          <cell r="A109" t="str">
            <v>Dare County - Avon, Buxton, Frisco &amp; Hatteras</v>
          </cell>
          <cell r="B109" t="str">
            <v>Dare County</v>
          </cell>
          <cell r="C109" t="str">
            <v>SE</v>
          </cell>
          <cell r="D109" t="str">
            <v>Water Only</v>
          </cell>
          <cell r="E109" t="str">
            <v>per 1000 gallons</v>
          </cell>
          <cell r="F109" t="str">
            <v>06-07</v>
          </cell>
          <cell r="H109" t="b">
            <v>0</v>
          </cell>
          <cell r="J109" t="b">
            <v>0</v>
          </cell>
          <cell r="K109" t="b">
            <v>0</v>
          </cell>
          <cell r="L109" t="str">
            <v>Quarterly</v>
          </cell>
          <cell r="M109" t="str">
            <v>By Meter Size</v>
          </cell>
          <cell r="Q109">
            <v>14.96</v>
          </cell>
          <cell r="R109">
            <v>19.059999999999999</v>
          </cell>
          <cell r="S109">
            <v>30.5</v>
          </cell>
          <cell r="T109">
            <v>44.47</v>
          </cell>
          <cell r="U109">
            <v>77.08</v>
          </cell>
          <cell r="V109">
            <v>123.66</v>
          </cell>
          <cell r="W109">
            <v>240.1</v>
          </cell>
          <cell r="AA109">
            <v>0</v>
          </cell>
          <cell r="AB109" t="b">
            <v>0</v>
          </cell>
          <cell r="AO109" t="str">
            <v>Seasonal Uniform Rate</v>
          </cell>
          <cell r="AS109">
            <v>3</v>
          </cell>
          <cell r="AT109">
            <v>8</v>
          </cell>
          <cell r="AU109">
            <v>6.67</v>
          </cell>
          <cell r="AV109">
            <v>5.13</v>
          </cell>
          <cell r="CH109" t="b">
            <v>0</v>
          </cell>
          <cell r="DX109" t="b">
            <v>0</v>
          </cell>
          <cell r="DY109" t="b">
            <v>0</v>
          </cell>
          <cell r="EP109" t="b">
            <v>0</v>
          </cell>
          <cell r="GV109" t="b">
            <v>0</v>
          </cell>
        </row>
        <row r="110">
          <cell r="A110" t="str">
            <v>Dare County - RWS &amp; Northern Beaches</v>
          </cell>
          <cell r="B110" t="str">
            <v>Dare County</v>
          </cell>
          <cell r="C110" t="str">
            <v>SE</v>
          </cell>
          <cell r="D110" t="str">
            <v>Water Only</v>
          </cell>
          <cell r="E110" t="str">
            <v>per 1000 gallons</v>
          </cell>
          <cell r="F110" t="str">
            <v>06-07</v>
          </cell>
          <cell r="G110" t="str">
            <v>According to FAQs on website, the charge quarterly and the base charges are quarterly.</v>
          </cell>
          <cell r="H110" t="b">
            <v>0</v>
          </cell>
          <cell r="J110" t="b">
            <v>0</v>
          </cell>
          <cell r="K110" t="b">
            <v>0</v>
          </cell>
          <cell r="L110" t="str">
            <v>Quarterly</v>
          </cell>
          <cell r="M110" t="str">
            <v>By Meter Size</v>
          </cell>
          <cell r="Q110">
            <v>10.07</v>
          </cell>
          <cell r="R110">
            <v>13.42</v>
          </cell>
          <cell r="S110">
            <v>21.81</v>
          </cell>
          <cell r="T110">
            <v>31.88</v>
          </cell>
          <cell r="U110">
            <v>55.39</v>
          </cell>
          <cell r="V110">
            <v>88.96</v>
          </cell>
          <cell r="W110">
            <v>172.9</v>
          </cell>
          <cell r="AA110">
            <v>0</v>
          </cell>
          <cell r="AB110" t="b">
            <v>0</v>
          </cell>
          <cell r="AO110" t="str">
            <v>Seasonal Uniform Rate</v>
          </cell>
          <cell r="AS110">
            <v>3</v>
          </cell>
          <cell r="AT110">
            <v>8</v>
          </cell>
          <cell r="AU110">
            <v>6.67</v>
          </cell>
          <cell r="AV110">
            <v>5.13</v>
          </cell>
          <cell r="CH110" t="b">
            <v>0</v>
          </cell>
          <cell r="DX110" t="b">
            <v>0</v>
          </cell>
          <cell r="DY110" t="b">
            <v>0</v>
          </cell>
          <cell r="EP110" t="b">
            <v>0</v>
          </cell>
          <cell r="GV110" t="b">
            <v>0</v>
          </cell>
        </row>
        <row r="111">
          <cell r="A111" t="str">
            <v>Davidson Water, Inc.</v>
          </cell>
          <cell r="B111" t="str">
            <v>Davidson Water, Inc.</v>
          </cell>
          <cell r="C111" t="str">
            <v>SE</v>
          </cell>
          <cell r="D111" t="str">
            <v>Water Only</v>
          </cell>
          <cell r="E111" t="str">
            <v>per 1000 gallons</v>
          </cell>
          <cell r="F111" t="str">
            <v>06-07</v>
          </cell>
          <cell r="H111" t="b">
            <v>0</v>
          </cell>
          <cell r="J111" t="b">
            <v>0</v>
          </cell>
          <cell r="K111" t="b">
            <v>0</v>
          </cell>
          <cell r="L111" t="str">
            <v>Monthly</v>
          </cell>
          <cell r="M111" t="str">
            <v>By Meter Size</v>
          </cell>
          <cell r="Q111">
            <v>9.4</v>
          </cell>
          <cell r="R111">
            <v>19.45</v>
          </cell>
          <cell r="S111">
            <v>36.200000000000003</v>
          </cell>
          <cell r="T111">
            <v>69.7</v>
          </cell>
          <cell r="U111">
            <v>170.2</v>
          </cell>
          <cell r="V111">
            <v>240.2</v>
          </cell>
          <cell r="W111">
            <v>450.2</v>
          </cell>
          <cell r="X111">
            <v>730.2</v>
          </cell>
          <cell r="AA111">
            <v>0</v>
          </cell>
          <cell r="AB111" t="b">
            <v>1</v>
          </cell>
          <cell r="AE111">
            <v>2</v>
          </cell>
          <cell r="AF111">
            <v>5</v>
          </cell>
          <cell r="AG111">
            <v>10</v>
          </cell>
          <cell r="AH111">
            <v>20</v>
          </cell>
          <cell r="AI111">
            <v>50</v>
          </cell>
          <cell r="AJ111">
            <v>75</v>
          </cell>
          <cell r="AK111">
            <v>150</v>
          </cell>
          <cell r="AL111">
            <v>250</v>
          </cell>
          <cell r="AO111" t="str">
            <v>Decreasing Block</v>
          </cell>
          <cell r="AW111">
            <v>50</v>
          </cell>
          <cell r="BG111">
            <v>3.35</v>
          </cell>
          <cell r="BQ111">
            <v>2.8</v>
          </cell>
          <cell r="CH111" t="b">
            <v>0</v>
          </cell>
          <cell r="DX111" t="b">
            <v>0</v>
          </cell>
          <cell r="DY111" t="b">
            <v>0</v>
          </cell>
          <cell r="EP111" t="b">
            <v>0</v>
          </cell>
          <cell r="GV111" t="b">
            <v>0</v>
          </cell>
        </row>
        <row r="112">
          <cell r="A112" t="str">
            <v>Davie County</v>
          </cell>
          <cell r="B112" t="str">
            <v>Davie County</v>
          </cell>
          <cell r="C112" t="str">
            <v>SE</v>
          </cell>
          <cell r="D112" t="str">
            <v>Both Water and Sewer</v>
          </cell>
          <cell r="E112" t="str">
            <v>per 1000 gallons</v>
          </cell>
          <cell r="F112" t="str">
            <v>06-07</v>
          </cell>
          <cell r="H112" t="b">
            <v>0</v>
          </cell>
          <cell r="J112" t="b">
            <v>0</v>
          </cell>
          <cell r="K112" t="b">
            <v>0</v>
          </cell>
          <cell r="L112" t="str">
            <v>Bi-monthly</v>
          </cell>
          <cell r="M112" t="str">
            <v>Constant</v>
          </cell>
          <cell r="N112">
            <v>44</v>
          </cell>
          <cell r="AA112">
            <v>6</v>
          </cell>
          <cell r="AB112" t="b">
            <v>0</v>
          </cell>
          <cell r="AO112" t="str">
            <v>Decreasing Block</v>
          </cell>
          <cell r="AW112">
            <v>400</v>
          </cell>
          <cell r="BG112">
            <v>3.51</v>
          </cell>
          <cell r="BQ112">
            <v>2.52</v>
          </cell>
          <cell r="CH112" t="b">
            <v>0</v>
          </cell>
          <cell r="DX112" t="b">
            <v>0</v>
          </cell>
          <cell r="DY112" t="b">
            <v>0</v>
          </cell>
          <cell r="DZ112" t="str">
            <v>Bi-monthly</v>
          </cell>
          <cell r="EA112" t="str">
            <v>Constant</v>
          </cell>
          <cell r="EB112">
            <v>20</v>
          </cell>
          <cell r="EO112">
            <v>6</v>
          </cell>
          <cell r="EP112" t="b">
            <v>0</v>
          </cell>
          <cell r="FC112" t="str">
            <v>Uniform Rate</v>
          </cell>
          <cell r="FE112">
            <v>2.93</v>
          </cell>
          <cell r="GV112" t="b">
            <v>0</v>
          </cell>
        </row>
        <row r="113">
          <cell r="A113" t="str">
            <v>Davie County - East Davie Sewer</v>
          </cell>
          <cell r="B113" t="str">
            <v>Davie County</v>
          </cell>
          <cell r="C113" t="str">
            <v>SE</v>
          </cell>
          <cell r="D113" t="str">
            <v>Sewer Only</v>
          </cell>
          <cell r="E113" t="str">
            <v>per 1000 gallons</v>
          </cell>
          <cell r="F113" t="str">
            <v>06-07</v>
          </cell>
          <cell r="G113" t="str">
            <v>Different rate structure for East Davie County</v>
          </cell>
          <cell r="H113" t="b">
            <v>0</v>
          </cell>
          <cell r="J113" t="b">
            <v>0</v>
          </cell>
          <cell r="K113" t="b">
            <v>0</v>
          </cell>
          <cell r="AB113" t="b">
            <v>0</v>
          </cell>
          <cell r="CH113" t="b">
            <v>0</v>
          </cell>
          <cell r="DX113" t="b">
            <v>0</v>
          </cell>
          <cell r="DY113" t="b">
            <v>0</v>
          </cell>
          <cell r="DZ113" t="str">
            <v>Bi-monthly</v>
          </cell>
          <cell r="EA113" t="str">
            <v>Constant</v>
          </cell>
          <cell r="EB113">
            <v>32</v>
          </cell>
          <cell r="EO113">
            <v>6</v>
          </cell>
          <cell r="EP113" t="b">
            <v>0</v>
          </cell>
          <cell r="FC113" t="str">
            <v>Uniform Rate</v>
          </cell>
          <cell r="FE113">
            <v>3.72</v>
          </cell>
          <cell r="GV113" t="b">
            <v>0</v>
          </cell>
        </row>
        <row r="114">
          <cell r="A114" t="str">
            <v>Denton</v>
          </cell>
          <cell r="B114" t="str">
            <v>Denton</v>
          </cell>
          <cell r="C114" t="str">
            <v>SE</v>
          </cell>
          <cell r="D114" t="str">
            <v>Both Water and Sewer</v>
          </cell>
          <cell r="E114" t="str">
            <v>per 1000 gallons</v>
          </cell>
          <cell r="F114" t="str">
            <v>06-07</v>
          </cell>
          <cell r="H114" t="b">
            <v>0</v>
          </cell>
          <cell r="J114" t="b">
            <v>1</v>
          </cell>
          <cell r="K114" t="b">
            <v>0</v>
          </cell>
          <cell r="L114" t="str">
            <v>Monthly</v>
          </cell>
          <cell r="M114" t="str">
            <v>Constant</v>
          </cell>
          <cell r="N114">
            <v>9.9</v>
          </cell>
          <cell r="AA114">
            <v>2</v>
          </cell>
          <cell r="AB114" t="b">
            <v>0</v>
          </cell>
          <cell r="AO114" t="str">
            <v>Uniform Rate</v>
          </cell>
          <cell r="AQ114">
            <v>3.12</v>
          </cell>
          <cell r="BR114" t="str">
            <v>Monthly</v>
          </cell>
          <cell r="BS114" t="str">
            <v>Constant</v>
          </cell>
          <cell r="BT114">
            <v>19.8</v>
          </cell>
          <cell r="CG114">
            <v>2</v>
          </cell>
          <cell r="CH114" t="b">
            <v>0</v>
          </cell>
          <cell r="CU114" t="str">
            <v>Uniform Rate</v>
          </cell>
          <cell r="CW114">
            <v>6.24</v>
          </cell>
          <cell r="CY114">
            <v>0</v>
          </cell>
          <cell r="CZ114">
            <v>0</v>
          </cell>
          <cell r="DX114" t="b">
            <v>1</v>
          </cell>
          <cell r="DY114" t="b">
            <v>0</v>
          </cell>
          <cell r="DZ114" t="str">
            <v>Monthly</v>
          </cell>
          <cell r="EA114" t="str">
            <v>Constant</v>
          </cell>
          <cell r="EB114">
            <v>15.1</v>
          </cell>
          <cell r="EO114">
            <v>2</v>
          </cell>
          <cell r="EP114" t="b">
            <v>0</v>
          </cell>
          <cell r="FC114" t="str">
            <v>Uniform Rate</v>
          </cell>
          <cell r="FE114">
            <v>4.68</v>
          </cell>
          <cell r="GF114" t="str">
            <v>Monthly</v>
          </cell>
          <cell r="GG114" t="str">
            <v>Constant</v>
          </cell>
          <cell r="GH114">
            <v>30.2</v>
          </cell>
          <cell r="GU114">
            <v>2</v>
          </cell>
          <cell r="GV114" t="b">
            <v>0</v>
          </cell>
          <cell r="HI114" t="str">
            <v>Uniform Rate</v>
          </cell>
          <cell r="HK114">
            <v>9.36</v>
          </cell>
          <cell r="HM114">
            <v>0</v>
          </cell>
          <cell r="HN114">
            <v>0</v>
          </cell>
        </row>
        <row r="115">
          <cell r="A115" t="str">
            <v>Dobson</v>
          </cell>
          <cell r="B115" t="str">
            <v>Dobson</v>
          </cell>
          <cell r="C115" t="str">
            <v>SE</v>
          </cell>
          <cell r="D115" t="str">
            <v>Both Water and Sewer</v>
          </cell>
          <cell r="E115" t="str">
            <v>per 1000 gallons</v>
          </cell>
          <cell r="F115" t="str">
            <v>06-07</v>
          </cell>
          <cell r="H115" t="b">
            <v>0</v>
          </cell>
          <cell r="J115" t="b">
            <v>1</v>
          </cell>
          <cell r="K115" t="b">
            <v>0</v>
          </cell>
          <cell r="L115" t="str">
            <v>Monthly</v>
          </cell>
          <cell r="M115" t="str">
            <v>Constant</v>
          </cell>
          <cell r="N115">
            <v>7</v>
          </cell>
          <cell r="AA115">
            <v>2</v>
          </cell>
          <cell r="AB115" t="b">
            <v>0</v>
          </cell>
          <cell r="AO115" t="str">
            <v>Decreasing Block</v>
          </cell>
          <cell r="AW115">
            <v>1000</v>
          </cell>
          <cell r="BG115">
            <v>1.9</v>
          </cell>
          <cell r="BQ115">
            <v>1.5</v>
          </cell>
          <cell r="BR115" t="str">
            <v>Monthly</v>
          </cell>
          <cell r="BS115" t="str">
            <v>Constant</v>
          </cell>
          <cell r="BT115">
            <v>14</v>
          </cell>
          <cell r="CG115">
            <v>2</v>
          </cell>
          <cell r="CH115" t="b">
            <v>0</v>
          </cell>
          <cell r="CU115" t="str">
            <v>Decreasing Block</v>
          </cell>
          <cell r="CY115">
            <v>0</v>
          </cell>
          <cell r="CZ115">
            <v>0</v>
          </cell>
          <cell r="DC115">
            <v>1000</v>
          </cell>
          <cell r="DM115">
            <v>3.8</v>
          </cell>
          <cell r="DW115">
            <v>3</v>
          </cell>
          <cell r="DX115" t="b">
            <v>1</v>
          </cell>
          <cell r="DY115" t="b">
            <v>0</v>
          </cell>
          <cell r="DZ115" t="str">
            <v>Monthly</v>
          </cell>
          <cell r="EA115" t="str">
            <v>Constant</v>
          </cell>
          <cell r="EB115">
            <v>7</v>
          </cell>
          <cell r="EO115">
            <v>2</v>
          </cell>
          <cell r="EP115" t="b">
            <v>0</v>
          </cell>
          <cell r="FC115" t="str">
            <v>Uniform Rate</v>
          </cell>
          <cell r="FE115">
            <v>1.9</v>
          </cell>
          <cell r="GF115" t="str">
            <v>Monthly</v>
          </cell>
          <cell r="GG115" t="str">
            <v>Constant</v>
          </cell>
          <cell r="GH115">
            <v>14</v>
          </cell>
          <cell r="GU115">
            <v>2</v>
          </cell>
          <cell r="GV115" t="b">
            <v>0</v>
          </cell>
          <cell r="HI115" t="str">
            <v>Uniform Rate</v>
          </cell>
          <cell r="HK115">
            <v>3.8</v>
          </cell>
          <cell r="HM115">
            <v>0</v>
          </cell>
          <cell r="HN115">
            <v>0</v>
          </cell>
        </row>
        <row r="116">
          <cell r="A116" t="str">
            <v>Dover</v>
          </cell>
          <cell r="B116" t="str">
            <v>Dover</v>
          </cell>
          <cell r="C116" t="str">
            <v>SE</v>
          </cell>
          <cell r="D116" t="str">
            <v>Water Only</v>
          </cell>
          <cell r="E116" t="str">
            <v>per 1000 gallons</v>
          </cell>
          <cell r="F116" t="str">
            <v>06-07</v>
          </cell>
          <cell r="G116" t="str">
            <v>There are Rates 1 and Rates 2 - we used Rates 1 only. Rates 2 just increase the consumption allowance to 6000 (instead of 3000).</v>
          </cell>
          <cell r="H116" t="b">
            <v>0</v>
          </cell>
          <cell r="I116" t="str">
            <v>Using "Rate 1" rate structures only</v>
          </cell>
          <cell r="J116" t="b">
            <v>1</v>
          </cell>
          <cell r="K116" t="b">
            <v>1</v>
          </cell>
          <cell r="L116" t="str">
            <v>Monthly</v>
          </cell>
          <cell r="M116" t="str">
            <v>Constant</v>
          </cell>
          <cell r="N116">
            <v>17</v>
          </cell>
          <cell r="AA116">
            <v>3</v>
          </cell>
          <cell r="AB116" t="b">
            <v>0</v>
          </cell>
          <cell r="AO116" t="str">
            <v>Uniform Rate</v>
          </cell>
          <cell r="AQ116">
            <v>1</v>
          </cell>
          <cell r="BR116" t="str">
            <v>Monthly</v>
          </cell>
          <cell r="BS116" t="str">
            <v>Constant</v>
          </cell>
          <cell r="BT116">
            <v>20</v>
          </cell>
          <cell r="CG116">
            <v>3</v>
          </cell>
          <cell r="CH116" t="b">
            <v>0</v>
          </cell>
          <cell r="CU116" t="str">
            <v>Uniform Rate</v>
          </cell>
          <cell r="CW116">
            <v>1</v>
          </cell>
          <cell r="DX116" t="b">
            <v>0</v>
          </cell>
          <cell r="DY116" t="b">
            <v>0</v>
          </cell>
          <cell r="EP116" t="b">
            <v>0</v>
          </cell>
          <cell r="GV116" t="b">
            <v>0</v>
          </cell>
        </row>
        <row r="117">
          <cell r="A117" t="str">
            <v>Drexel</v>
          </cell>
          <cell r="B117" t="str">
            <v>Drexel</v>
          </cell>
          <cell r="C117" t="str">
            <v>OF</v>
          </cell>
          <cell r="D117" t="str">
            <v>Both Water and Sewer</v>
          </cell>
          <cell r="E117" t="str">
            <v>per 1000 gallons</v>
          </cell>
          <cell r="F117" t="str">
            <v>06-07</v>
          </cell>
          <cell r="G117" t="str">
            <v>!! SPECIAL CASE !!  The minimum block is prorated. Should be $3.33 for 0-1K only (inside) and only $6.67 for 0-1K (outside), for each W&amp;S. Correct for 2-3K as is.</v>
          </cell>
          <cell r="H117" t="b">
            <v>1</v>
          </cell>
          <cell r="J117" t="b">
            <v>1</v>
          </cell>
          <cell r="K117" t="b">
            <v>0</v>
          </cell>
          <cell r="L117" t="str">
            <v>Unknown</v>
          </cell>
          <cell r="M117" t="str">
            <v>Constant</v>
          </cell>
          <cell r="N117">
            <v>10</v>
          </cell>
          <cell r="AA117">
            <v>3</v>
          </cell>
          <cell r="AB117" t="b">
            <v>0</v>
          </cell>
          <cell r="AO117" t="str">
            <v>Uniform Rate</v>
          </cell>
          <cell r="AQ117">
            <v>0.95</v>
          </cell>
          <cell r="BR117" t="str">
            <v>Unknown</v>
          </cell>
          <cell r="BS117" t="str">
            <v>Constant</v>
          </cell>
          <cell r="BT117">
            <v>20</v>
          </cell>
          <cell r="CG117">
            <v>3</v>
          </cell>
          <cell r="CH117" t="b">
            <v>0</v>
          </cell>
          <cell r="CU117" t="str">
            <v>Uniform Rate</v>
          </cell>
          <cell r="CW117">
            <v>1.9</v>
          </cell>
          <cell r="DX117" t="b">
            <v>1</v>
          </cell>
          <cell r="DY117" t="b">
            <v>0</v>
          </cell>
          <cell r="DZ117" t="str">
            <v>Unknown</v>
          </cell>
          <cell r="EA117" t="str">
            <v>Constant</v>
          </cell>
          <cell r="EB117">
            <v>10</v>
          </cell>
          <cell r="EO117">
            <v>3</v>
          </cell>
          <cell r="EP117" t="b">
            <v>0</v>
          </cell>
          <cell r="FC117" t="str">
            <v>Uniform Rate</v>
          </cell>
          <cell r="FE117">
            <v>1.1499999999999999</v>
          </cell>
          <cell r="GF117" t="str">
            <v>Unknown</v>
          </cell>
          <cell r="GG117" t="str">
            <v>Constant</v>
          </cell>
          <cell r="GH117">
            <v>20</v>
          </cell>
          <cell r="GU117">
            <v>3</v>
          </cell>
          <cell r="GV117" t="b">
            <v>0</v>
          </cell>
          <cell r="HI117" t="str">
            <v>Uniform Rate</v>
          </cell>
          <cell r="HK117">
            <v>2.2999999999999998</v>
          </cell>
        </row>
        <row r="118">
          <cell r="A118" t="str">
            <v>Dunn</v>
          </cell>
          <cell r="B118" t="str">
            <v>Dunn</v>
          </cell>
          <cell r="C118" t="str">
            <v>OF</v>
          </cell>
          <cell r="D118" t="str">
            <v>Both Water and Sewer</v>
          </cell>
          <cell r="E118" t="str">
            <v>per 1000 gallons</v>
          </cell>
          <cell r="F118" t="str">
            <v>06-07</v>
          </cell>
          <cell r="G118" t="str">
            <v>Has bulk rate for combined water/sewer per 1k gallons.</v>
          </cell>
          <cell r="H118" t="b">
            <v>0</v>
          </cell>
          <cell r="J118" t="b">
            <v>1</v>
          </cell>
          <cell r="K118" t="b">
            <v>0</v>
          </cell>
          <cell r="L118" t="str">
            <v>Unknown</v>
          </cell>
          <cell r="M118" t="str">
            <v>Constant</v>
          </cell>
          <cell r="N118">
            <v>10.5</v>
          </cell>
          <cell r="AA118">
            <v>2</v>
          </cell>
          <cell r="AB118" t="b">
            <v>0</v>
          </cell>
          <cell r="AO118" t="str">
            <v>Decreasing Block</v>
          </cell>
          <cell r="AW118">
            <v>10</v>
          </cell>
          <cell r="AX118">
            <v>25</v>
          </cell>
          <cell r="BG118">
            <v>3</v>
          </cell>
          <cell r="BH118">
            <v>2.62</v>
          </cell>
          <cell r="BQ118">
            <v>1.67</v>
          </cell>
          <cell r="BR118" t="str">
            <v>Unknown</v>
          </cell>
          <cell r="BS118" t="str">
            <v>Constant</v>
          </cell>
          <cell r="BT118">
            <v>21</v>
          </cell>
          <cell r="CG118">
            <v>2</v>
          </cell>
          <cell r="CH118" t="b">
            <v>0</v>
          </cell>
          <cell r="CU118" t="str">
            <v>Decreasing Block</v>
          </cell>
          <cell r="DC118">
            <v>10</v>
          </cell>
          <cell r="DD118">
            <v>25</v>
          </cell>
          <cell r="DM118">
            <v>6</v>
          </cell>
          <cell r="DN118">
            <v>5.19</v>
          </cell>
          <cell r="DW118">
            <v>3.33</v>
          </cell>
          <cell r="DX118" t="b">
            <v>1</v>
          </cell>
          <cell r="DY118" t="b">
            <v>0</v>
          </cell>
          <cell r="DZ118" t="str">
            <v>Unknown</v>
          </cell>
          <cell r="EA118" t="str">
            <v>By Meter Size</v>
          </cell>
          <cell r="EE118">
            <v>6.15</v>
          </cell>
          <cell r="EF118">
            <v>15.47</v>
          </cell>
          <cell r="EG118">
            <v>30.88</v>
          </cell>
          <cell r="EH118">
            <v>49.47</v>
          </cell>
          <cell r="EI118">
            <v>134.29</v>
          </cell>
          <cell r="EJ118">
            <v>149.27000000000001</v>
          </cell>
          <cell r="EK118">
            <v>470.8</v>
          </cell>
          <cell r="EO118">
            <v>0</v>
          </cell>
          <cell r="EP118" t="b">
            <v>0</v>
          </cell>
          <cell r="FC118" t="str">
            <v>Uniform Rate</v>
          </cell>
          <cell r="FE118">
            <v>2.25</v>
          </cell>
          <cell r="GF118" t="str">
            <v>Unknown</v>
          </cell>
          <cell r="GG118" t="str">
            <v>By Meter Size</v>
          </cell>
          <cell r="GK118">
            <v>6.15</v>
          </cell>
          <cell r="GL118">
            <v>15.47</v>
          </cell>
          <cell r="GM118">
            <v>30.88</v>
          </cell>
          <cell r="GN118">
            <v>49.47</v>
          </cell>
          <cell r="GO118">
            <v>134.29</v>
          </cell>
          <cell r="GP118">
            <v>149.27000000000001</v>
          </cell>
          <cell r="GQ118">
            <v>470.8</v>
          </cell>
          <cell r="GU118">
            <v>0</v>
          </cell>
          <cell r="GV118" t="b">
            <v>0</v>
          </cell>
          <cell r="HI118" t="str">
            <v>Uniform Rate</v>
          </cell>
          <cell r="HK118">
            <v>2.25</v>
          </cell>
        </row>
        <row r="119">
          <cell r="A119" t="str">
            <v>Duplin County - District A</v>
          </cell>
          <cell r="B119" t="str">
            <v>Duplin County</v>
          </cell>
          <cell r="C119" t="str">
            <v>SE</v>
          </cell>
          <cell r="D119" t="str">
            <v>Water Only</v>
          </cell>
          <cell r="E119" t="str">
            <v>per 1000 gallons</v>
          </cell>
          <cell r="F119" t="str">
            <v>06-07</v>
          </cell>
          <cell r="H119" t="b">
            <v>0</v>
          </cell>
          <cell r="J119" t="b">
            <v>0</v>
          </cell>
          <cell r="K119" t="b">
            <v>1</v>
          </cell>
          <cell r="L119" t="str">
            <v>Monthly</v>
          </cell>
          <cell r="M119" t="str">
            <v>Constant</v>
          </cell>
          <cell r="N119">
            <v>19</v>
          </cell>
          <cell r="AA119">
            <v>2</v>
          </cell>
          <cell r="AB119" t="b">
            <v>0</v>
          </cell>
          <cell r="AO119" t="str">
            <v>Increasing Block</v>
          </cell>
          <cell r="AW119">
            <v>4</v>
          </cell>
          <cell r="AX119">
            <v>6</v>
          </cell>
          <cell r="BG119">
            <v>3.25</v>
          </cell>
          <cell r="BH119">
            <v>3.5</v>
          </cell>
          <cell r="BQ119">
            <v>3.75</v>
          </cell>
          <cell r="CH119" t="b">
            <v>0</v>
          </cell>
          <cell r="DX119" t="b">
            <v>0</v>
          </cell>
          <cell r="DY119" t="b">
            <v>0</v>
          </cell>
          <cell r="EP119" t="b">
            <v>0</v>
          </cell>
          <cell r="GV119" t="b">
            <v>0</v>
          </cell>
        </row>
        <row r="120">
          <cell r="A120" t="str">
            <v>Duplin County - District B</v>
          </cell>
          <cell r="B120" t="str">
            <v>Duplin County</v>
          </cell>
          <cell r="C120" t="str">
            <v>SE</v>
          </cell>
          <cell r="D120" t="str">
            <v>Water Only</v>
          </cell>
          <cell r="E120" t="str">
            <v>per 1000 gallons</v>
          </cell>
          <cell r="F120" t="str">
            <v>06-07</v>
          </cell>
          <cell r="H120" t="b">
            <v>0</v>
          </cell>
          <cell r="J120" t="b">
            <v>0</v>
          </cell>
          <cell r="K120" t="b">
            <v>1</v>
          </cell>
          <cell r="L120" t="str">
            <v>Monthly</v>
          </cell>
          <cell r="M120" t="str">
            <v>Constant</v>
          </cell>
          <cell r="N120">
            <v>19</v>
          </cell>
          <cell r="AA120">
            <v>2</v>
          </cell>
          <cell r="AB120" t="b">
            <v>0</v>
          </cell>
          <cell r="AO120" t="str">
            <v>Increasing Block</v>
          </cell>
          <cell r="AW120">
            <v>4</v>
          </cell>
          <cell r="AX120">
            <v>6</v>
          </cell>
          <cell r="BG120">
            <v>3.25</v>
          </cell>
          <cell r="BH120">
            <v>3.5</v>
          </cell>
          <cell r="BQ120">
            <v>3.75</v>
          </cell>
          <cell r="CH120" t="b">
            <v>0</v>
          </cell>
          <cell r="DX120" t="b">
            <v>0</v>
          </cell>
          <cell r="DY120" t="b">
            <v>0</v>
          </cell>
          <cell r="EP120" t="b">
            <v>0</v>
          </cell>
          <cell r="GV120" t="b">
            <v>0</v>
          </cell>
        </row>
        <row r="121">
          <cell r="A121" t="str">
            <v>Duplin County - District C</v>
          </cell>
          <cell r="B121" t="str">
            <v>Duplin County</v>
          </cell>
          <cell r="C121" t="str">
            <v>SE</v>
          </cell>
          <cell r="D121" t="str">
            <v>Water Only</v>
          </cell>
          <cell r="E121" t="str">
            <v>per 1000 gallons</v>
          </cell>
          <cell r="F121" t="str">
            <v>06-07</v>
          </cell>
          <cell r="H121" t="b">
            <v>0</v>
          </cell>
          <cell r="J121" t="b">
            <v>0</v>
          </cell>
          <cell r="K121" t="b">
            <v>1</v>
          </cell>
          <cell r="L121" t="str">
            <v>Monthly</v>
          </cell>
          <cell r="M121" t="str">
            <v>Constant</v>
          </cell>
          <cell r="N121">
            <v>22</v>
          </cell>
          <cell r="AA121">
            <v>2</v>
          </cell>
          <cell r="AB121" t="b">
            <v>0</v>
          </cell>
          <cell r="AO121" t="str">
            <v>Increasing Block</v>
          </cell>
          <cell r="AW121">
            <v>4</v>
          </cell>
          <cell r="AX121">
            <v>6</v>
          </cell>
          <cell r="BG121">
            <v>3.25</v>
          </cell>
          <cell r="BH121">
            <v>3.5</v>
          </cell>
          <cell r="BQ121">
            <v>3.75</v>
          </cell>
          <cell r="CH121" t="b">
            <v>0</v>
          </cell>
          <cell r="DX121" t="b">
            <v>0</v>
          </cell>
          <cell r="DY121" t="b">
            <v>0</v>
          </cell>
          <cell r="EP121" t="b">
            <v>0</v>
          </cell>
          <cell r="GV121" t="b">
            <v>0</v>
          </cell>
        </row>
        <row r="122">
          <cell r="A122" t="str">
            <v>Duplin County - District D</v>
          </cell>
          <cell r="B122" t="str">
            <v>Duplin County</v>
          </cell>
          <cell r="C122" t="str">
            <v>SE</v>
          </cell>
          <cell r="D122" t="str">
            <v>Water Only</v>
          </cell>
          <cell r="E122" t="str">
            <v>per 1000 gallons</v>
          </cell>
          <cell r="F122" t="str">
            <v>06-07</v>
          </cell>
          <cell r="H122" t="b">
            <v>0</v>
          </cell>
          <cell r="J122" t="b">
            <v>0</v>
          </cell>
          <cell r="K122" t="b">
            <v>1</v>
          </cell>
          <cell r="L122" t="str">
            <v>Monthly</v>
          </cell>
          <cell r="M122" t="str">
            <v>Constant</v>
          </cell>
          <cell r="N122">
            <v>22</v>
          </cell>
          <cell r="AA122">
            <v>2</v>
          </cell>
          <cell r="AB122" t="b">
            <v>0</v>
          </cell>
          <cell r="AO122" t="str">
            <v>Increasing Block</v>
          </cell>
          <cell r="AW122">
            <v>4</v>
          </cell>
          <cell r="AX122">
            <v>6</v>
          </cell>
          <cell r="BG122">
            <v>3.25</v>
          </cell>
          <cell r="BH122">
            <v>3.5</v>
          </cell>
          <cell r="BQ122">
            <v>3.75</v>
          </cell>
          <cell r="CH122" t="b">
            <v>0</v>
          </cell>
          <cell r="DX122" t="b">
            <v>0</v>
          </cell>
          <cell r="DY122" t="b">
            <v>0</v>
          </cell>
          <cell r="EP122" t="b">
            <v>0</v>
          </cell>
          <cell r="GV122" t="b">
            <v>0</v>
          </cell>
        </row>
        <row r="123">
          <cell r="A123" t="str">
            <v>Duplin County - District E</v>
          </cell>
          <cell r="B123" t="str">
            <v>Duplin County</v>
          </cell>
          <cell r="C123" t="str">
            <v>SE</v>
          </cell>
          <cell r="D123" t="str">
            <v>Water Only</v>
          </cell>
          <cell r="E123" t="str">
            <v>per 1000 gallons</v>
          </cell>
          <cell r="F123" t="str">
            <v>06-07</v>
          </cell>
          <cell r="H123" t="b">
            <v>0</v>
          </cell>
          <cell r="J123" t="b">
            <v>0</v>
          </cell>
          <cell r="K123" t="b">
            <v>1</v>
          </cell>
          <cell r="L123" t="str">
            <v>Monthly</v>
          </cell>
          <cell r="M123" t="str">
            <v>Constant</v>
          </cell>
          <cell r="N123">
            <v>22</v>
          </cell>
          <cell r="AA123">
            <v>2</v>
          </cell>
          <cell r="AB123" t="b">
            <v>0</v>
          </cell>
          <cell r="AO123" t="str">
            <v>Increasing Block</v>
          </cell>
          <cell r="AW123">
            <v>4</v>
          </cell>
          <cell r="AX123">
            <v>6</v>
          </cell>
          <cell r="BG123">
            <v>3.25</v>
          </cell>
          <cell r="BH123">
            <v>3.5</v>
          </cell>
          <cell r="BQ123">
            <v>3.75</v>
          </cell>
          <cell r="CH123" t="b">
            <v>0</v>
          </cell>
          <cell r="DX123" t="b">
            <v>0</v>
          </cell>
          <cell r="DY123" t="b">
            <v>0</v>
          </cell>
          <cell r="EP123" t="b">
            <v>0</v>
          </cell>
          <cell r="GV123" t="b">
            <v>0</v>
          </cell>
        </row>
        <row r="124">
          <cell r="A124" t="str">
            <v>Duplin County - District F</v>
          </cell>
          <cell r="B124" t="str">
            <v>Duplin County</v>
          </cell>
          <cell r="C124" t="str">
            <v>SE</v>
          </cell>
          <cell r="D124" t="str">
            <v>Water Only</v>
          </cell>
          <cell r="E124" t="str">
            <v>per 1000 gallons</v>
          </cell>
          <cell r="F124" t="str">
            <v>06-07</v>
          </cell>
          <cell r="H124" t="b">
            <v>0</v>
          </cell>
          <cell r="J124" t="b">
            <v>0</v>
          </cell>
          <cell r="K124" t="b">
            <v>1</v>
          </cell>
          <cell r="L124" t="str">
            <v>Monthly</v>
          </cell>
          <cell r="M124" t="str">
            <v>Constant</v>
          </cell>
          <cell r="N124">
            <v>22</v>
          </cell>
          <cell r="AA124">
            <v>2</v>
          </cell>
          <cell r="AB124" t="b">
            <v>0</v>
          </cell>
          <cell r="AO124" t="str">
            <v>Increasing Block</v>
          </cell>
          <cell r="AW124">
            <v>4</v>
          </cell>
          <cell r="AX124">
            <v>6</v>
          </cell>
          <cell r="BG124">
            <v>3.25</v>
          </cell>
          <cell r="BH124">
            <v>3.5</v>
          </cell>
          <cell r="BQ124">
            <v>3.75</v>
          </cell>
          <cell r="CH124" t="b">
            <v>0</v>
          </cell>
          <cell r="DX124" t="b">
            <v>0</v>
          </cell>
          <cell r="DY124" t="b">
            <v>0</v>
          </cell>
          <cell r="EP124" t="b">
            <v>0</v>
          </cell>
          <cell r="GV124" t="b">
            <v>0</v>
          </cell>
        </row>
        <row r="125">
          <cell r="A125" t="str">
            <v>Duplin County - District G</v>
          </cell>
          <cell r="B125" t="str">
            <v>Duplin County</v>
          </cell>
          <cell r="C125" t="str">
            <v>SE</v>
          </cell>
          <cell r="D125" t="str">
            <v>Water Only</v>
          </cell>
          <cell r="E125" t="str">
            <v>per 1000 gallons</v>
          </cell>
          <cell r="F125" t="str">
            <v>06-07</v>
          </cell>
          <cell r="H125" t="b">
            <v>0</v>
          </cell>
          <cell r="J125" t="b">
            <v>0</v>
          </cell>
          <cell r="K125" t="b">
            <v>1</v>
          </cell>
          <cell r="L125" t="str">
            <v>Monthly</v>
          </cell>
          <cell r="M125" t="str">
            <v>Constant</v>
          </cell>
          <cell r="N125">
            <v>22</v>
          </cell>
          <cell r="AA125">
            <v>2</v>
          </cell>
          <cell r="AB125" t="b">
            <v>0</v>
          </cell>
          <cell r="AO125" t="str">
            <v>Increasing Block</v>
          </cell>
          <cell r="AW125">
            <v>4</v>
          </cell>
          <cell r="AX125">
            <v>6</v>
          </cell>
          <cell r="BG125">
            <v>3.25</v>
          </cell>
          <cell r="BH125">
            <v>3.5</v>
          </cell>
          <cell r="BQ125">
            <v>3.75</v>
          </cell>
          <cell r="CH125" t="b">
            <v>0</v>
          </cell>
          <cell r="DX125" t="b">
            <v>0</v>
          </cell>
          <cell r="DY125" t="b">
            <v>0</v>
          </cell>
          <cell r="EP125" t="b">
            <v>0</v>
          </cell>
          <cell r="GV125" t="b">
            <v>0</v>
          </cell>
        </row>
        <row r="126">
          <cell r="A126" t="str">
            <v>Durham</v>
          </cell>
          <cell r="B126" t="str">
            <v>Durham</v>
          </cell>
          <cell r="C126" t="str">
            <v>SE</v>
          </cell>
          <cell r="D126" t="str">
            <v>Both Water and Sewer</v>
          </cell>
          <cell r="E126" t="str">
            <v>per 100 cf</v>
          </cell>
          <cell r="F126" t="str">
            <v>06-07</v>
          </cell>
          <cell r="G126" t="str">
            <v>Meter charges are monthly but doubled here to equate to their bi-monthly equivalence.</v>
          </cell>
          <cell r="H126" t="b">
            <v>0</v>
          </cell>
          <cell r="J126" t="b">
            <v>1</v>
          </cell>
          <cell r="K126" t="b">
            <v>0</v>
          </cell>
          <cell r="L126" t="str">
            <v>Bi-monthly</v>
          </cell>
          <cell r="M126" t="str">
            <v>By Meter Size</v>
          </cell>
          <cell r="P126">
            <v>5.16</v>
          </cell>
          <cell r="R126">
            <v>10.3</v>
          </cell>
          <cell r="S126">
            <v>18.84</v>
          </cell>
          <cell r="T126">
            <v>29.1</v>
          </cell>
          <cell r="U126">
            <v>61.6</v>
          </cell>
          <cell r="V126">
            <v>104.34</v>
          </cell>
          <cell r="W126">
            <v>215.5</v>
          </cell>
          <cell r="X126">
            <v>309.54000000000002</v>
          </cell>
          <cell r="Z126">
            <v>386.2</v>
          </cell>
          <cell r="AA126">
            <v>0</v>
          </cell>
          <cell r="AB126" t="b">
            <v>0</v>
          </cell>
          <cell r="AO126" t="str">
            <v>Uniform Rate</v>
          </cell>
          <cell r="AQ126">
            <v>1.44</v>
          </cell>
          <cell r="BR126" t="str">
            <v>Bi-monthly</v>
          </cell>
          <cell r="BS126" t="str">
            <v>By Meter Size</v>
          </cell>
          <cell r="BV126">
            <v>10.32</v>
          </cell>
          <cell r="BX126">
            <v>20.6</v>
          </cell>
          <cell r="BY126">
            <v>37.68</v>
          </cell>
          <cell r="BZ126">
            <v>58.2</v>
          </cell>
          <cell r="CA126">
            <v>123.2</v>
          </cell>
          <cell r="CB126">
            <v>208.68</v>
          </cell>
          <cell r="CC126">
            <v>431</v>
          </cell>
          <cell r="CD126">
            <v>619.08000000000004</v>
          </cell>
          <cell r="CF126">
            <v>772.4</v>
          </cell>
          <cell r="CG126">
            <v>0</v>
          </cell>
          <cell r="CH126" t="b">
            <v>0</v>
          </cell>
          <cell r="CU126" t="str">
            <v>Uniform Rate</v>
          </cell>
          <cell r="CW126">
            <v>2.88</v>
          </cell>
          <cell r="DX126" t="b">
            <v>1</v>
          </cell>
          <cell r="DY126" t="b">
            <v>0</v>
          </cell>
          <cell r="DZ126" t="str">
            <v>Bi-monthly</v>
          </cell>
          <cell r="EA126" t="str">
            <v>By Meter Size</v>
          </cell>
          <cell r="ED126">
            <v>6.38</v>
          </cell>
          <cell r="EF126">
            <v>13.26</v>
          </cell>
          <cell r="EG126">
            <v>24.7</v>
          </cell>
          <cell r="EH126">
            <v>38.44</v>
          </cell>
          <cell r="EI126">
            <v>81.96</v>
          </cell>
          <cell r="EJ126">
            <v>139.19999999999999</v>
          </cell>
          <cell r="EK126">
            <v>288.06</v>
          </cell>
          <cell r="EL126">
            <v>414</v>
          </cell>
          <cell r="EN126">
            <v>516.94000000000005</v>
          </cell>
          <cell r="EO126">
            <v>0</v>
          </cell>
          <cell r="EP126" t="b">
            <v>0</v>
          </cell>
          <cell r="FC126" t="str">
            <v>Uniform Rate</v>
          </cell>
          <cell r="FE126">
            <v>3.04</v>
          </cell>
          <cell r="GF126" t="str">
            <v>Bi-monthly</v>
          </cell>
          <cell r="GG126" t="str">
            <v>By Meter Size</v>
          </cell>
          <cell r="GJ126">
            <v>12.76</v>
          </cell>
          <cell r="GL126">
            <v>26.52</v>
          </cell>
          <cell r="GM126">
            <v>49.4</v>
          </cell>
          <cell r="GN126">
            <v>76.88</v>
          </cell>
          <cell r="GO126">
            <v>163.92</v>
          </cell>
          <cell r="GP126">
            <v>278.39999999999998</v>
          </cell>
          <cell r="GQ126">
            <v>576.12</v>
          </cell>
          <cell r="GR126">
            <v>828</v>
          </cell>
          <cell r="GT126">
            <v>1033.8800000000001</v>
          </cell>
          <cell r="GU126">
            <v>0</v>
          </cell>
          <cell r="GV126" t="b">
            <v>0</v>
          </cell>
          <cell r="HI126" t="str">
            <v>Uniform Rate</v>
          </cell>
          <cell r="HK126">
            <v>6.08</v>
          </cell>
        </row>
        <row r="127">
          <cell r="A127" t="str">
            <v>Durham County</v>
          </cell>
          <cell r="B127" t="str">
            <v>Durham County</v>
          </cell>
          <cell r="C127" t="str">
            <v>SE</v>
          </cell>
          <cell r="D127" t="str">
            <v>Sewer Only</v>
          </cell>
          <cell r="E127" t="str">
            <v>per 100 cf</v>
          </cell>
          <cell r="F127" t="str">
            <v>06-07</v>
          </cell>
          <cell r="G127" t="str">
            <v>Billing is provided by the City of Durham. Residential customers are billed bi-monthly, but not all on the same monthly schedule. Larger users are billed monthly. Have flat fees for customers not on City water.</v>
          </cell>
          <cell r="H127" t="b">
            <v>0</v>
          </cell>
          <cell r="I127" t="str">
            <v>Rate structure for customers on City's water system. Does not include Capital Recovery Charge (varies by customer).</v>
          </cell>
          <cell r="J127" t="b">
            <v>0</v>
          </cell>
          <cell r="K127" t="b">
            <v>0</v>
          </cell>
          <cell r="AB127" t="b">
            <v>0</v>
          </cell>
          <cell r="CH127" t="b">
            <v>0</v>
          </cell>
          <cell r="DX127" t="b">
            <v>0</v>
          </cell>
          <cell r="DY127" t="b">
            <v>1</v>
          </cell>
          <cell r="DZ127" t="str">
            <v>Bi-monthly</v>
          </cell>
          <cell r="EA127" t="str">
            <v>None</v>
          </cell>
          <cell r="EO127">
            <v>0</v>
          </cell>
          <cell r="EP127" t="b">
            <v>0</v>
          </cell>
          <cell r="FC127" t="str">
            <v>Uniform Rate</v>
          </cell>
          <cell r="FE127">
            <v>2.59</v>
          </cell>
          <cell r="GV127" t="b">
            <v>0</v>
          </cell>
        </row>
        <row r="128">
          <cell r="A128" t="str">
            <v>East Bend</v>
          </cell>
          <cell r="B128" t="str">
            <v>East Bend</v>
          </cell>
          <cell r="C128" t="str">
            <v>SE</v>
          </cell>
          <cell r="D128" t="str">
            <v>Both Water and Sewer</v>
          </cell>
          <cell r="E128" t="str">
            <v>per 1000 gallons</v>
          </cell>
          <cell r="F128" t="str">
            <v>06-07</v>
          </cell>
          <cell r="H128" t="b">
            <v>0</v>
          </cell>
          <cell r="J128" t="b">
            <v>1</v>
          </cell>
          <cell r="K128" t="b">
            <v>0</v>
          </cell>
          <cell r="L128" t="str">
            <v>Bi-monthly</v>
          </cell>
          <cell r="M128" t="str">
            <v>Constant</v>
          </cell>
          <cell r="N128">
            <v>17.399999999999999</v>
          </cell>
          <cell r="AA128">
            <v>3</v>
          </cell>
          <cell r="AB128" t="b">
            <v>0</v>
          </cell>
          <cell r="AO128" t="str">
            <v>Uniform Rate</v>
          </cell>
          <cell r="AQ128">
            <v>2.2999999999999998</v>
          </cell>
          <cell r="BR128" t="str">
            <v>Bi-monthly</v>
          </cell>
          <cell r="BS128" t="str">
            <v>Constant</v>
          </cell>
          <cell r="BT128">
            <v>34.799999999999997</v>
          </cell>
          <cell r="CG128">
            <v>3</v>
          </cell>
          <cell r="CH128" t="b">
            <v>0</v>
          </cell>
          <cell r="CU128" t="str">
            <v>Uniform Rate</v>
          </cell>
          <cell r="CW128">
            <v>2.2999999999999998</v>
          </cell>
          <cell r="DX128" t="b">
            <v>1</v>
          </cell>
          <cell r="DY128" t="b">
            <v>1</v>
          </cell>
          <cell r="DZ128" t="str">
            <v>Bi-monthly</v>
          </cell>
          <cell r="EA128" t="str">
            <v>Constant</v>
          </cell>
          <cell r="EB128">
            <v>34.799999999999997</v>
          </cell>
          <cell r="EO128">
            <v>3</v>
          </cell>
          <cell r="EP128" t="b">
            <v>0</v>
          </cell>
          <cell r="FC128" t="str">
            <v>Uniform Rate</v>
          </cell>
          <cell r="FE128">
            <v>2.2999999999999998</v>
          </cell>
          <cell r="GF128" t="str">
            <v>Bi-monthly</v>
          </cell>
          <cell r="GG128" t="str">
            <v>Constant</v>
          </cell>
          <cell r="GH128">
            <v>69.599999999999994</v>
          </cell>
          <cell r="GU128">
            <v>3</v>
          </cell>
          <cell r="GV128" t="b">
            <v>0</v>
          </cell>
          <cell r="HI128" t="str">
            <v>Uniform Rate</v>
          </cell>
          <cell r="HK128">
            <v>4.5999999999999996</v>
          </cell>
          <cell r="HM128">
            <v>0</v>
          </cell>
          <cell r="HN128">
            <v>0</v>
          </cell>
        </row>
        <row r="129">
          <cell r="A129" t="str">
            <v>East Lincoln County Sewer District</v>
          </cell>
          <cell r="B129" t="str">
            <v>Lincoln County</v>
          </cell>
          <cell r="C129" t="str">
            <v>SE</v>
          </cell>
          <cell r="D129" t="str">
            <v>Sewer Only</v>
          </cell>
          <cell r="E129" t="str">
            <v>per 1000 gallons</v>
          </cell>
          <cell r="F129" t="str">
            <v>06-07</v>
          </cell>
          <cell r="G129" t="str">
            <v>East Lincoln County Sewer District is a separate political entity than Lincoln County Water System. Has inside/outside district rates, and nonresidential rates. Has outside commercial rates that are different, but inside commercial is same inside resid.</v>
          </cell>
          <cell r="H129" t="b">
            <v>0</v>
          </cell>
          <cell r="J129" t="b">
            <v>0</v>
          </cell>
          <cell r="K129" t="b">
            <v>0</v>
          </cell>
          <cell r="AB129" t="b">
            <v>0</v>
          </cell>
          <cell r="CH129" t="b">
            <v>0</v>
          </cell>
          <cell r="DX129" t="b">
            <v>1</v>
          </cell>
          <cell r="DY129" t="b">
            <v>1</v>
          </cell>
          <cell r="DZ129" t="str">
            <v>Monthly</v>
          </cell>
          <cell r="EA129" t="str">
            <v>Constant</v>
          </cell>
          <cell r="EB129">
            <v>20</v>
          </cell>
          <cell r="EO129">
            <v>2.5</v>
          </cell>
          <cell r="EP129" t="b">
            <v>0</v>
          </cell>
          <cell r="FC129" t="str">
            <v>Uniform Rate</v>
          </cell>
          <cell r="FE129">
            <v>4.3499999999999996</v>
          </cell>
          <cell r="GF129" t="str">
            <v>Monthly</v>
          </cell>
          <cell r="GG129" t="str">
            <v>Constant</v>
          </cell>
          <cell r="GH129">
            <v>43.87</v>
          </cell>
          <cell r="GU129">
            <v>2.5</v>
          </cell>
          <cell r="GV129" t="b">
            <v>0</v>
          </cell>
          <cell r="HI129" t="str">
            <v>Uniform Rate</v>
          </cell>
          <cell r="HK129">
            <v>17.55</v>
          </cell>
        </row>
        <row r="130">
          <cell r="A130" t="str">
            <v>East Moore Water District</v>
          </cell>
          <cell r="B130" t="str">
            <v>Moore County</v>
          </cell>
          <cell r="C130" t="str">
            <v>SE</v>
          </cell>
          <cell r="D130" t="str">
            <v>Water Only</v>
          </cell>
          <cell r="E130" t="str">
            <v>per 1000 gallons</v>
          </cell>
          <cell r="F130" t="str">
            <v>06-07</v>
          </cell>
          <cell r="H130" t="b">
            <v>0</v>
          </cell>
          <cell r="J130" t="b">
            <v>0</v>
          </cell>
          <cell r="K130" t="b">
            <v>0</v>
          </cell>
          <cell r="L130" t="str">
            <v>Monthly</v>
          </cell>
          <cell r="M130" t="str">
            <v>By Meter Size</v>
          </cell>
          <cell r="Q130">
            <v>16.05</v>
          </cell>
          <cell r="R130">
            <v>18.2</v>
          </cell>
          <cell r="T130">
            <v>26.75</v>
          </cell>
          <cell r="AA130">
            <v>0</v>
          </cell>
          <cell r="AB130" t="b">
            <v>0</v>
          </cell>
          <cell r="AO130" t="str">
            <v>Increasing Block</v>
          </cell>
          <cell r="AW130">
            <v>4</v>
          </cell>
          <cell r="AX130">
            <v>8</v>
          </cell>
          <cell r="BG130">
            <v>3.05</v>
          </cell>
          <cell r="BH130">
            <v>3.55</v>
          </cell>
          <cell r="BQ130">
            <v>4.3</v>
          </cell>
          <cell r="CH130" t="b">
            <v>0</v>
          </cell>
          <cell r="DX130" t="b">
            <v>0</v>
          </cell>
          <cell r="DY130" t="b">
            <v>0</v>
          </cell>
          <cell r="EP130" t="b">
            <v>0</v>
          </cell>
          <cell r="GV130" t="b">
            <v>0</v>
          </cell>
        </row>
        <row r="131">
          <cell r="A131" t="str">
            <v>Eden</v>
          </cell>
          <cell r="B131" t="str">
            <v>Eden</v>
          </cell>
          <cell r="C131" t="str">
            <v>SE</v>
          </cell>
          <cell r="D131" t="str">
            <v>Both Water and Sewer</v>
          </cell>
          <cell r="E131" t="str">
            <v>per 1000 gallons</v>
          </cell>
          <cell r="F131" t="str">
            <v>06-07</v>
          </cell>
          <cell r="H131" t="b">
            <v>0</v>
          </cell>
          <cell r="J131" t="b">
            <v>1</v>
          </cell>
          <cell r="K131" t="b">
            <v>1</v>
          </cell>
          <cell r="L131" t="str">
            <v>Bi-monthly</v>
          </cell>
          <cell r="M131" t="str">
            <v>By Meter Size</v>
          </cell>
          <cell r="Q131">
            <v>10.6</v>
          </cell>
          <cell r="R131">
            <v>21.09</v>
          </cell>
          <cell r="S131">
            <v>60.22</v>
          </cell>
          <cell r="T131">
            <v>114.66</v>
          </cell>
          <cell r="U131">
            <v>240.77</v>
          </cell>
          <cell r="V131">
            <v>448.02</v>
          </cell>
          <cell r="W131">
            <v>1045.6199999999999</v>
          </cell>
          <cell r="X131">
            <v>1834.34</v>
          </cell>
          <cell r="AA131">
            <v>0</v>
          </cell>
          <cell r="AB131" t="b">
            <v>0</v>
          </cell>
          <cell r="AO131" t="str">
            <v>Uniform Rate</v>
          </cell>
          <cell r="AQ131">
            <v>1.56</v>
          </cell>
          <cell r="BR131" t="str">
            <v>Bi-monthly</v>
          </cell>
          <cell r="BS131" t="str">
            <v>By Meter Size</v>
          </cell>
          <cell r="BW131">
            <v>21.19</v>
          </cell>
          <cell r="BX131">
            <v>42.17</v>
          </cell>
          <cell r="BY131">
            <v>120.44</v>
          </cell>
          <cell r="BZ131">
            <v>229.32</v>
          </cell>
          <cell r="CA131">
            <v>481.54</v>
          </cell>
          <cell r="CB131">
            <v>896.04</v>
          </cell>
          <cell r="CC131">
            <v>2091.21</v>
          </cell>
          <cell r="CD131">
            <v>3668.68</v>
          </cell>
          <cell r="CG131">
            <v>0</v>
          </cell>
          <cell r="CH131" t="b">
            <v>0</v>
          </cell>
          <cell r="CU131" t="str">
            <v>Uniform Rate</v>
          </cell>
          <cell r="CW131">
            <v>3.12</v>
          </cell>
          <cell r="DX131" t="b">
            <v>1</v>
          </cell>
          <cell r="DY131" t="b">
            <v>1</v>
          </cell>
          <cell r="DZ131" t="str">
            <v>Bi-monthly</v>
          </cell>
          <cell r="EA131" t="str">
            <v>By Meter Size</v>
          </cell>
          <cell r="EE131">
            <v>7.46</v>
          </cell>
          <cell r="EF131">
            <v>21.2</v>
          </cell>
          <cell r="EG131">
            <v>42.48</v>
          </cell>
          <cell r="EH131">
            <v>80.87</v>
          </cell>
          <cell r="EI131">
            <v>169.81</v>
          </cell>
          <cell r="EJ131">
            <v>315.99</v>
          </cell>
          <cell r="EK131">
            <v>737.5</v>
          </cell>
          <cell r="EL131">
            <v>1293.8</v>
          </cell>
          <cell r="EO131">
            <v>0</v>
          </cell>
          <cell r="EP131" t="b">
            <v>0</v>
          </cell>
          <cell r="FC131" t="str">
            <v>Uniform Rate</v>
          </cell>
          <cell r="FE131">
            <v>3.01</v>
          </cell>
          <cell r="GF131" t="str">
            <v>Bi-monthly</v>
          </cell>
          <cell r="GG131" t="str">
            <v>By Meter Size</v>
          </cell>
          <cell r="GK131">
            <v>14.93</v>
          </cell>
          <cell r="GL131">
            <v>42.51</v>
          </cell>
          <cell r="GM131">
            <v>84.96</v>
          </cell>
          <cell r="GN131">
            <v>161.75</v>
          </cell>
          <cell r="GO131">
            <v>339.61</v>
          </cell>
          <cell r="GP131">
            <v>631.99</v>
          </cell>
          <cell r="GQ131">
            <v>1474.99</v>
          </cell>
          <cell r="GR131">
            <v>2587.59</v>
          </cell>
          <cell r="GU131">
            <v>0</v>
          </cell>
          <cell r="GV131" t="b">
            <v>0</v>
          </cell>
          <cell r="HI131" t="str">
            <v>Uniform Rate</v>
          </cell>
          <cell r="HK131">
            <v>6.02</v>
          </cell>
        </row>
        <row r="132">
          <cell r="A132" t="str">
            <v>Edenton</v>
          </cell>
          <cell r="B132" t="str">
            <v>Edenton</v>
          </cell>
          <cell r="C132" t="str">
            <v>SE</v>
          </cell>
          <cell r="D132" t="str">
            <v>Both Water and Sewer</v>
          </cell>
          <cell r="E132" t="str">
            <v>per 1000 gallons</v>
          </cell>
          <cell r="F132" t="str">
            <v>06-07</v>
          </cell>
          <cell r="H132" t="b">
            <v>0</v>
          </cell>
          <cell r="J132" t="b">
            <v>1</v>
          </cell>
          <cell r="K132" t="b">
            <v>0</v>
          </cell>
          <cell r="L132" t="str">
            <v>Monthly</v>
          </cell>
          <cell r="M132" t="str">
            <v>Constant</v>
          </cell>
          <cell r="N132">
            <v>6.35</v>
          </cell>
          <cell r="AA132">
            <v>1</v>
          </cell>
          <cell r="AB132" t="b">
            <v>0</v>
          </cell>
          <cell r="AO132" t="str">
            <v>Increasing Block</v>
          </cell>
          <cell r="AW132">
            <v>40</v>
          </cell>
          <cell r="BG132">
            <v>3</v>
          </cell>
          <cell r="BQ132">
            <v>3.5</v>
          </cell>
          <cell r="BR132" t="str">
            <v>Monthly</v>
          </cell>
          <cell r="BS132" t="str">
            <v>Constant</v>
          </cell>
          <cell r="BT132">
            <v>6.35</v>
          </cell>
          <cell r="CG132">
            <v>1</v>
          </cell>
          <cell r="CH132" t="b">
            <v>0</v>
          </cell>
          <cell r="CU132" t="str">
            <v>Uniform Rate</v>
          </cell>
          <cell r="CW132">
            <v>3</v>
          </cell>
          <cell r="DX132" t="b">
            <v>1</v>
          </cell>
          <cell r="DY132" t="b">
            <v>0</v>
          </cell>
          <cell r="DZ132" t="str">
            <v>Monthly</v>
          </cell>
          <cell r="EA132" t="str">
            <v>Constant</v>
          </cell>
          <cell r="EB132">
            <v>7</v>
          </cell>
          <cell r="EO132">
            <v>0</v>
          </cell>
          <cell r="EP132" t="b">
            <v>0</v>
          </cell>
          <cell r="FC132" t="str">
            <v>Uniform Rate</v>
          </cell>
          <cell r="FE132">
            <v>3.5</v>
          </cell>
          <cell r="GF132" t="str">
            <v>Monthly</v>
          </cell>
          <cell r="GG132" t="str">
            <v>Constant</v>
          </cell>
          <cell r="GH132">
            <v>14</v>
          </cell>
          <cell r="GU132">
            <v>0</v>
          </cell>
          <cell r="GV132" t="b">
            <v>0</v>
          </cell>
          <cell r="HI132" t="str">
            <v>Uniform Rate</v>
          </cell>
          <cell r="HK132">
            <v>6</v>
          </cell>
        </row>
        <row r="133">
          <cell r="A133" t="str">
            <v>Efland</v>
          </cell>
          <cell r="B133" t="str">
            <v>Efland</v>
          </cell>
          <cell r="C133" t="str">
            <v>SE</v>
          </cell>
          <cell r="D133" t="str">
            <v>Sewer Only</v>
          </cell>
          <cell r="E133" t="str">
            <v>per 1000 gallons</v>
          </cell>
          <cell r="F133" t="str">
            <v>06-07</v>
          </cell>
          <cell r="G133" t="str">
            <v>Billed and collected by Orange-Alamance Water System Inc</v>
          </cell>
          <cell r="H133" t="b">
            <v>0</v>
          </cell>
          <cell r="J133" t="b">
            <v>0</v>
          </cell>
          <cell r="K133" t="b">
            <v>0</v>
          </cell>
          <cell r="AB133" t="b">
            <v>0</v>
          </cell>
          <cell r="CH133" t="b">
            <v>0</v>
          </cell>
          <cell r="DX133" t="b">
            <v>0</v>
          </cell>
          <cell r="DY133" t="b">
            <v>0</v>
          </cell>
          <cell r="DZ133" t="str">
            <v>Monthly</v>
          </cell>
          <cell r="EA133" t="str">
            <v>Constant</v>
          </cell>
          <cell r="EB133">
            <v>15.2</v>
          </cell>
          <cell r="EO133">
            <v>3</v>
          </cell>
          <cell r="EP133" t="b">
            <v>0</v>
          </cell>
          <cell r="FC133" t="str">
            <v>Uniform Rate</v>
          </cell>
          <cell r="FE133">
            <v>3.6</v>
          </cell>
          <cell r="GV133" t="b">
            <v>0</v>
          </cell>
        </row>
        <row r="134">
          <cell r="A134" t="str">
            <v>Elizabeth City</v>
          </cell>
          <cell r="B134" t="str">
            <v>Elizabeth City</v>
          </cell>
          <cell r="C134" t="str">
            <v>SE</v>
          </cell>
          <cell r="D134" t="str">
            <v>Both Water and Sewer</v>
          </cell>
          <cell r="E134" t="str">
            <v>per 1000 gallons</v>
          </cell>
          <cell r="F134" t="str">
            <v>06-07</v>
          </cell>
          <cell r="G134" t="str">
            <v>Water outside rates are identical to inside rates.</v>
          </cell>
          <cell r="H134" t="b">
            <v>0</v>
          </cell>
          <cell r="I134" t="str">
            <v>Residential sewer outside bill includes monthly sewer availability fee</v>
          </cell>
          <cell r="J134" t="b">
            <v>0</v>
          </cell>
          <cell r="K134" t="b">
            <v>1</v>
          </cell>
          <cell r="L134" t="str">
            <v>Monthly</v>
          </cell>
          <cell r="M134" t="str">
            <v>Constant</v>
          </cell>
          <cell r="N134">
            <v>18.82</v>
          </cell>
          <cell r="AA134">
            <v>2</v>
          </cell>
          <cell r="AB134" t="b">
            <v>0</v>
          </cell>
          <cell r="AO134" t="str">
            <v>Uniform Rate</v>
          </cell>
          <cell r="AQ134">
            <v>5.7</v>
          </cell>
          <cell r="CH134" t="b">
            <v>0</v>
          </cell>
          <cell r="DX134" t="b">
            <v>1</v>
          </cell>
          <cell r="DY134" t="b">
            <v>1</v>
          </cell>
          <cell r="DZ134" t="str">
            <v>Monthly</v>
          </cell>
          <cell r="EA134" t="str">
            <v>Constant</v>
          </cell>
          <cell r="EB134">
            <v>11.65</v>
          </cell>
          <cell r="EO134">
            <v>2</v>
          </cell>
          <cell r="EP134" t="b">
            <v>0</v>
          </cell>
          <cell r="FC134" t="str">
            <v>Uniform Rate</v>
          </cell>
          <cell r="FE134">
            <v>3.21</v>
          </cell>
          <cell r="GF134" t="str">
            <v>Monthly</v>
          </cell>
          <cell r="GG134" t="str">
            <v>Constant</v>
          </cell>
          <cell r="GH134">
            <v>17.510000000000002</v>
          </cell>
          <cell r="GU134">
            <v>2</v>
          </cell>
          <cell r="GV134" t="b">
            <v>0</v>
          </cell>
          <cell r="HI134" t="str">
            <v>Uniform Rate</v>
          </cell>
          <cell r="HK134">
            <v>3.21</v>
          </cell>
        </row>
        <row r="135">
          <cell r="A135" t="str">
            <v>Elizabethtown</v>
          </cell>
          <cell r="B135" t="str">
            <v>Elizabethtown</v>
          </cell>
          <cell r="C135" t="str">
            <v>SE</v>
          </cell>
          <cell r="D135" t="str">
            <v>Both Water and Sewer</v>
          </cell>
          <cell r="E135" t="str">
            <v>per 1000 gallons</v>
          </cell>
          <cell r="F135" t="str">
            <v>06-07</v>
          </cell>
          <cell r="H135" t="b">
            <v>0</v>
          </cell>
          <cell r="I135" t="str">
            <v>Includes flat charge and administrative fee</v>
          </cell>
          <cell r="J135" t="b">
            <v>1</v>
          </cell>
          <cell r="K135" t="b">
            <v>0</v>
          </cell>
          <cell r="L135" t="str">
            <v>Monthly</v>
          </cell>
          <cell r="M135" t="str">
            <v>Constant</v>
          </cell>
          <cell r="N135">
            <v>9.48</v>
          </cell>
          <cell r="AA135">
            <v>2</v>
          </cell>
          <cell r="AB135" t="b">
            <v>0</v>
          </cell>
          <cell r="AO135" t="str">
            <v>Increasing/Decreasing Block</v>
          </cell>
          <cell r="AW135">
            <v>10</v>
          </cell>
          <cell r="AX135">
            <v>20</v>
          </cell>
          <cell r="AY135">
            <v>50</v>
          </cell>
          <cell r="AZ135">
            <v>100</v>
          </cell>
          <cell r="BA135">
            <v>1000</v>
          </cell>
          <cell r="BG135">
            <v>2.0099999999999998</v>
          </cell>
          <cell r="BH135">
            <v>2.48</v>
          </cell>
          <cell r="BI135">
            <v>2.08</v>
          </cell>
          <cell r="BJ135">
            <v>1.84</v>
          </cell>
          <cell r="BK135">
            <v>1.65</v>
          </cell>
          <cell r="BQ135">
            <v>1.6</v>
          </cell>
          <cell r="BR135" t="str">
            <v>Monthly</v>
          </cell>
          <cell r="BS135" t="str">
            <v>Constant</v>
          </cell>
          <cell r="BT135">
            <v>23.71</v>
          </cell>
          <cell r="CG135">
            <v>2</v>
          </cell>
          <cell r="CH135" t="b">
            <v>0</v>
          </cell>
          <cell r="CU135" t="str">
            <v>Increasing/Decreasing Block</v>
          </cell>
          <cell r="CY135">
            <v>0</v>
          </cell>
          <cell r="CZ135">
            <v>0</v>
          </cell>
          <cell r="DC135">
            <v>10</v>
          </cell>
          <cell r="DD135">
            <v>20</v>
          </cell>
          <cell r="DE135">
            <v>50</v>
          </cell>
          <cell r="DF135">
            <v>100</v>
          </cell>
          <cell r="DG135">
            <v>1000</v>
          </cell>
          <cell r="DM135">
            <v>5.03</v>
          </cell>
          <cell r="DN135">
            <v>6.21</v>
          </cell>
          <cell r="DO135">
            <v>5.21</v>
          </cell>
          <cell r="DP135">
            <v>4.59</v>
          </cell>
          <cell r="DQ135">
            <v>4.1399999999999997</v>
          </cell>
          <cell r="DW135">
            <v>4.01</v>
          </cell>
          <cell r="DX135" t="b">
            <v>1</v>
          </cell>
          <cell r="DY135" t="b">
            <v>0</v>
          </cell>
          <cell r="DZ135" t="str">
            <v>Monthly</v>
          </cell>
          <cell r="EA135" t="str">
            <v>Constant</v>
          </cell>
          <cell r="EB135">
            <v>2.81</v>
          </cell>
          <cell r="EO135">
            <v>0</v>
          </cell>
          <cell r="EP135" t="b">
            <v>0</v>
          </cell>
          <cell r="FC135" t="str">
            <v>Increasing/Decreasing Block</v>
          </cell>
          <cell r="FK135">
            <v>2</v>
          </cell>
          <cell r="FL135">
            <v>8</v>
          </cell>
          <cell r="FM135">
            <v>25</v>
          </cell>
          <cell r="FN135">
            <v>100</v>
          </cell>
          <cell r="FO135">
            <v>1000</v>
          </cell>
          <cell r="FU135">
            <v>3.58</v>
          </cell>
          <cell r="FV135">
            <v>3.94</v>
          </cell>
          <cell r="FW135">
            <v>3.78</v>
          </cell>
          <cell r="FX135">
            <v>3.38</v>
          </cell>
          <cell r="FY135">
            <v>3.07</v>
          </cell>
          <cell r="GE135">
            <v>2.99</v>
          </cell>
          <cell r="GF135" t="str">
            <v>Monthly</v>
          </cell>
          <cell r="GG135" t="str">
            <v>Constant</v>
          </cell>
          <cell r="GH135">
            <v>6.38</v>
          </cell>
          <cell r="GU135">
            <v>0</v>
          </cell>
          <cell r="GV135" t="b">
            <v>0</v>
          </cell>
          <cell r="HI135" t="str">
            <v>Increasing/Decreasing Block</v>
          </cell>
          <cell r="HM135">
            <v>0</v>
          </cell>
          <cell r="HN135">
            <v>0</v>
          </cell>
          <cell r="HQ135">
            <v>2</v>
          </cell>
          <cell r="HR135">
            <v>8</v>
          </cell>
          <cell r="HS135">
            <v>25</v>
          </cell>
          <cell r="HT135">
            <v>100</v>
          </cell>
          <cell r="HU135">
            <v>1000</v>
          </cell>
          <cell r="IA135">
            <v>8.9499999999999993</v>
          </cell>
          <cell r="IB135">
            <v>9.84</v>
          </cell>
          <cell r="IC135">
            <v>9.4499999999999993</v>
          </cell>
          <cell r="ID135">
            <v>8.4499999999999993</v>
          </cell>
          <cell r="IE135">
            <v>7.68</v>
          </cell>
          <cell r="IK135">
            <v>7.48</v>
          </cell>
        </row>
        <row r="136">
          <cell r="A136" t="str">
            <v>Elkin</v>
          </cell>
          <cell r="B136" t="str">
            <v>Elkin</v>
          </cell>
          <cell r="C136" t="str">
            <v>OF</v>
          </cell>
          <cell r="D136" t="str">
            <v>Both Water and Sewer</v>
          </cell>
          <cell r="E136" t="str">
            <v>per 1000 gallons</v>
          </cell>
          <cell r="F136" t="str">
            <v>06-07</v>
          </cell>
          <cell r="H136" t="b">
            <v>0</v>
          </cell>
          <cell r="J136" t="b">
            <v>1</v>
          </cell>
          <cell r="K136" t="b">
            <v>0</v>
          </cell>
          <cell r="L136" t="str">
            <v>Monthly</v>
          </cell>
          <cell r="M136" t="str">
            <v>Constant</v>
          </cell>
          <cell r="N136">
            <v>1.4</v>
          </cell>
          <cell r="AA136">
            <v>0</v>
          </cell>
          <cell r="AB136" t="b">
            <v>0</v>
          </cell>
          <cell r="AO136" t="str">
            <v>Uniform Rate</v>
          </cell>
          <cell r="AQ136">
            <v>3.3</v>
          </cell>
          <cell r="BR136" t="str">
            <v>Monthly</v>
          </cell>
          <cell r="BS136" t="str">
            <v>Constant</v>
          </cell>
          <cell r="BT136">
            <v>1.4</v>
          </cell>
          <cell r="CG136">
            <v>0</v>
          </cell>
          <cell r="CH136" t="b">
            <v>0</v>
          </cell>
          <cell r="CU136" t="str">
            <v>Uniform Rate</v>
          </cell>
          <cell r="CW136">
            <v>6.6</v>
          </cell>
          <cell r="DX136" t="b">
            <v>1</v>
          </cell>
          <cell r="DY136" t="b">
            <v>0</v>
          </cell>
          <cell r="DZ136" t="str">
            <v>Monthly</v>
          </cell>
          <cell r="EA136" t="str">
            <v>Constant</v>
          </cell>
          <cell r="EB136">
            <v>1.4</v>
          </cell>
          <cell r="EO136">
            <v>0</v>
          </cell>
          <cell r="EP136" t="b">
            <v>0</v>
          </cell>
          <cell r="FC136" t="str">
            <v>Uniform Rate</v>
          </cell>
          <cell r="FE136">
            <v>6.18</v>
          </cell>
          <cell r="GF136" t="str">
            <v>Monthly</v>
          </cell>
          <cell r="GG136" t="str">
            <v>Constant</v>
          </cell>
          <cell r="GH136">
            <v>1.4</v>
          </cell>
          <cell r="GU136">
            <v>0</v>
          </cell>
          <cell r="GV136" t="b">
            <v>0</v>
          </cell>
          <cell r="HI136" t="str">
            <v>Uniform Rate</v>
          </cell>
          <cell r="HK136">
            <v>12.36</v>
          </cell>
        </row>
        <row r="137">
          <cell r="A137" t="str">
            <v>Ellenboro</v>
          </cell>
          <cell r="B137" t="str">
            <v>Ellenboro</v>
          </cell>
          <cell r="C137" t="str">
            <v>0506</v>
          </cell>
          <cell r="D137" t="str">
            <v>Both Water and Sewer</v>
          </cell>
          <cell r="E137" t="str">
            <v>per 1000 gallons</v>
          </cell>
          <cell r="F137" t="str">
            <v>05-06</v>
          </cell>
          <cell r="H137" t="b">
            <v>0</v>
          </cell>
          <cell r="J137" t="b">
            <v>1</v>
          </cell>
          <cell r="K137" t="b">
            <v>0</v>
          </cell>
          <cell r="L137" t="str">
            <v>Monthly</v>
          </cell>
          <cell r="M137" t="str">
            <v>Constant</v>
          </cell>
          <cell r="N137">
            <v>17</v>
          </cell>
          <cell r="AA137">
            <v>3</v>
          </cell>
          <cell r="AB137" t="b">
            <v>0</v>
          </cell>
          <cell r="AO137" t="str">
            <v>Decreasing Block</v>
          </cell>
          <cell r="AW137">
            <v>6</v>
          </cell>
          <cell r="BG137">
            <v>4.4000000000000004</v>
          </cell>
          <cell r="BQ137">
            <v>3.6</v>
          </cell>
          <cell r="BR137" t="str">
            <v>Monthly</v>
          </cell>
          <cell r="BS137" t="str">
            <v>Constant</v>
          </cell>
          <cell r="BT137">
            <v>21.8</v>
          </cell>
          <cell r="CG137">
            <v>3</v>
          </cell>
          <cell r="CH137" t="b">
            <v>0</v>
          </cell>
          <cell r="CU137" t="str">
            <v>Decreasing Block</v>
          </cell>
          <cell r="DC137">
            <v>6</v>
          </cell>
          <cell r="DM137">
            <v>4.93</v>
          </cell>
          <cell r="DW137">
            <v>3.93</v>
          </cell>
          <cell r="DX137" t="b">
            <v>0</v>
          </cell>
          <cell r="DY137" t="b">
            <v>0</v>
          </cell>
          <cell r="DZ137" t="str">
            <v>Monthly</v>
          </cell>
          <cell r="EA137" t="str">
            <v>Constant</v>
          </cell>
          <cell r="EB137">
            <v>21.4</v>
          </cell>
          <cell r="EO137">
            <v>3</v>
          </cell>
          <cell r="EP137" t="b">
            <v>0</v>
          </cell>
          <cell r="FC137" t="str">
            <v>Decreasing Block</v>
          </cell>
          <cell r="FK137">
            <v>10</v>
          </cell>
          <cell r="FL137">
            <v>50</v>
          </cell>
          <cell r="FM137">
            <v>500</v>
          </cell>
          <cell r="FU137">
            <v>5.49</v>
          </cell>
          <cell r="FV137">
            <v>4.9400000000000004</v>
          </cell>
          <cell r="FW137">
            <v>4.32</v>
          </cell>
          <cell r="GE137">
            <v>2.0499999999999998</v>
          </cell>
          <cell r="GV137" t="b">
            <v>0</v>
          </cell>
        </row>
        <row r="138">
          <cell r="A138" t="str">
            <v>Ellerbe</v>
          </cell>
          <cell r="B138" t="str">
            <v>Ellerbe</v>
          </cell>
          <cell r="C138" t="str">
            <v>SE</v>
          </cell>
          <cell r="D138" t="str">
            <v>Both Water and Sewer</v>
          </cell>
          <cell r="E138" t="str">
            <v>per 1000 gallons</v>
          </cell>
          <cell r="F138" t="str">
            <v>06-07</v>
          </cell>
          <cell r="G138" t="str">
            <v>!! SPECIAL CASE !! For Water only. Add the following to WI: 6-10k$0.772, 11-20k $2.221, 21-50k $3.667, 51k+  $7.271. Add the following to WO: 6-10k $1.285, 11-20k $3.554, 21-50k $5.827, 51k+ $11.497. All bills correct as is for 0-5k, and all of SI SO too.</v>
          </cell>
          <cell r="H138" t="b">
            <v>1</v>
          </cell>
          <cell r="J138" t="b">
            <v>1</v>
          </cell>
          <cell r="K138" t="b">
            <v>0</v>
          </cell>
          <cell r="L138" t="str">
            <v>Monthly</v>
          </cell>
          <cell r="M138" t="str">
            <v>Constant</v>
          </cell>
          <cell r="N138">
            <v>5.9</v>
          </cell>
          <cell r="AA138">
            <v>2</v>
          </cell>
          <cell r="AB138" t="b">
            <v>0</v>
          </cell>
          <cell r="AO138" t="str">
            <v>Increasing Block</v>
          </cell>
          <cell r="AW138">
            <v>5</v>
          </cell>
          <cell r="AX138">
            <v>10</v>
          </cell>
          <cell r="AY138">
            <v>20</v>
          </cell>
          <cell r="AZ138">
            <v>50</v>
          </cell>
          <cell r="BG138">
            <v>1.484</v>
          </cell>
          <cell r="BH138">
            <v>1.6379999999999999</v>
          </cell>
          <cell r="BI138">
            <v>1.7809999999999999</v>
          </cell>
          <cell r="BJ138">
            <v>1.8540000000000001</v>
          </cell>
          <cell r="BQ138">
            <v>1.9259999999999999</v>
          </cell>
          <cell r="BR138" t="str">
            <v>Monthly</v>
          </cell>
          <cell r="BS138" t="str">
            <v>Constant</v>
          </cell>
          <cell r="BT138">
            <v>16.48</v>
          </cell>
          <cell r="CG138">
            <v>2</v>
          </cell>
          <cell r="CH138" t="b">
            <v>0</v>
          </cell>
          <cell r="CU138" t="str">
            <v>Increasing Block</v>
          </cell>
          <cell r="DC138">
            <v>5</v>
          </cell>
          <cell r="DD138">
            <v>10</v>
          </cell>
          <cell r="DE138">
            <v>20</v>
          </cell>
          <cell r="DF138">
            <v>50</v>
          </cell>
          <cell r="DM138">
            <v>2.37</v>
          </cell>
          <cell r="DN138">
            <v>2.625</v>
          </cell>
          <cell r="DO138">
            <v>2.851</v>
          </cell>
          <cell r="DP138">
            <v>2.9670000000000001</v>
          </cell>
          <cell r="DW138">
            <v>3.08</v>
          </cell>
          <cell r="DX138" t="b">
            <v>1</v>
          </cell>
          <cell r="DY138" t="b">
            <v>0</v>
          </cell>
          <cell r="DZ138" t="str">
            <v>Monthly</v>
          </cell>
          <cell r="EA138" t="str">
            <v>Constant</v>
          </cell>
          <cell r="EB138">
            <v>6.96</v>
          </cell>
          <cell r="EO138">
            <v>2</v>
          </cell>
          <cell r="EP138" t="b">
            <v>0</v>
          </cell>
          <cell r="FC138" t="str">
            <v>Uniform Rate</v>
          </cell>
          <cell r="FE138">
            <v>2.44</v>
          </cell>
          <cell r="GF138" t="str">
            <v>Monthly</v>
          </cell>
          <cell r="GG138" t="str">
            <v>Constant</v>
          </cell>
          <cell r="GH138">
            <v>12.52</v>
          </cell>
          <cell r="GU138">
            <v>2</v>
          </cell>
          <cell r="GV138" t="b">
            <v>0</v>
          </cell>
          <cell r="HI138" t="str">
            <v>Uniform Rate</v>
          </cell>
          <cell r="HK138">
            <v>3.66</v>
          </cell>
        </row>
        <row r="139">
          <cell r="A139" t="str">
            <v>Elm City</v>
          </cell>
          <cell r="B139" t="str">
            <v>Elm City</v>
          </cell>
          <cell r="C139" t="str">
            <v>OF</v>
          </cell>
          <cell r="D139" t="str">
            <v>Both Water and Sewer</v>
          </cell>
          <cell r="E139" t="str">
            <v>per 1000 gallons</v>
          </cell>
          <cell r="F139" t="str">
            <v>06-07</v>
          </cell>
          <cell r="H139" t="b">
            <v>0</v>
          </cell>
          <cell r="J139" t="b">
            <v>0</v>
          </cell>
          <cell r="K139" t="b">
            <v>0</v>
          </cell>
          <cell r="L139" t="str">
            <v>Unknown</v>
          </cell>
          <cell r="M139" t="str">
            <v>Constant</v>
          </cell>
          <cell r="N139">
            <v>12</v>
          </cell>
          <cell r="AA139">
            <v>2</v>
          </cell>
          <cell r="AB139" t="b">
            <v>0</v>
          </cell>
          <cell r="AO139" t="str">
            <v>Uniform Rate</v>
          </cell>
          <cell r="AQ139">
            <v>6.08</v>
          </cell>
          <cell r="CH139" t="b">
            <v>0</v>
          </cell>
          <cell r="DX139" t="b">
            <v>0</v>
          </cell>
          <cell r="DY139" t="b">
            <v>0</v>
          </cell>
          <cell r="DZ139" t="str">
            <v>Unknown</v>
          </cell>
          <cell r="EA139" t="str">
            <v>Constant</v>
          </cell>
          <cell r="EB139">
            <v>18.28</v>
          </cell>
          <cell r="EO139">
            <v>2</v>
          </cell>
          <cell r="EP139" t="b">
            <v>0</v>
          </cell>
          <cell r="FC139" t="str">
            <v>Uniform Rate</v>
          </cell>
          <cell r="FE139">
            <v>5.52</v>
          </cell>
          <cell r="GV139" t="b">
            <v>0</v>
          </cell>
        </row>
        <row r="140">
          <cell r="A140" t="str">
            <v>Elon</v>
          </cell>
          <cell r="B140" t="str">
            <v>Elon</v>
          </cell>
          <cell r="C140" t="str">
            <v>SE</v>
          </cell>
          <cell r="D140" t="str">
            <v>Both Water and Sewer</v>
          </cell>
          <cell r="E140" t="str">
            <v>per 1000 gallons</v>
          </cell>
          <cell r="F140" t="str">
            <v>06-07</v>
          </cell>
          <cell r="H140" t="b">
            <v>0</v>
          </cell>
          <cell r="J140" t="b">
            <v>1</v>
          </cell>
          <cell r="K140" t="b">
            <v>0</v>
          </cell>
          <cell r="L140" t="str">
            <v>Bi-monthly</v>
          </cell>
          <cell r="M140" t="str">
            <v>Constant</v>
          </cell>
          <cell r="N140">
            <v>10.72</v>
          </cell>
          <cell r="AA140">
            <v>3</v>
          </cell>
          <cell r="AB140" t="b">
            <v>0</v>
          </cell>
          <cell r="AO140" t="str">
            <v>Uniform Rate</v>
          </cell>
          <cell r="AQ140">
            <v>3.28</v>
          </cell>
          <cell r="BR140" t="str">
            <v>Bi-monthly</v>
          </cell>
          <cell r="BS140" t="str">
            <v>Constant</v>
          </cell>
          <cell r="BT140">
            <v>21.44</v>
          </cell>
          <cell r="CG140">
            <v>3</v>
          </cell>
          <cell r="CH140" t="b">
            <v>0</v>
          </cell>
          <cell r="CU140" t="str">
            <v>Uniform Rate</v>
          </cell>
          <cell r="CW140">
            <v>6.56</v>
          </cell>
          <cell r="DX140" t="b">
            <v>1</v>
          </cell>
          <cell r="DY140" t="b">
            <v>0</v>
          </cell>
          <cell r="DZ140" t="str">
            <v>Bi-monthly</v>
          </cell>
          <cell r="EA140" t="str">
            <v>None</v>
          </cell>
          <cell r="EO140">
            <v>0</v>
          </cell>
          <cell r="EP140" t="b">
            <v>0</v>
          </cell>
          <cell r="FC140" t="str">
            <v>Uniform Rate</v>
          </cell>
          <cell r="FE140">
            <v>5.41</v>
          </cell>
          <cell r="GF140" t="str">
            <v>Bi-monthly</v>
          </cell>
          <cell r="GG140" t="str">
            <v>None</v>
          </cell>
          <cell r="GU140">
            <v>0</v>
          </cell>
          <cell r="GV140" t="b">
            <v>0</v>
          </cell>
          <cell r="HI140" t="str">
            <v>Uniform Rate</v>
          </cell>
          <cell r="HK140">
            <v>10.82</v>
          </cell>
        </row>
        <row r="141">
          <cell r="A141" t="str">
            <v>Enfield</v>
          </cell>
          <cell r="B141" t="str">
            <v>Enfield</v>
          </cell>
          <cell r="C141" t="str">
            <v>SE</v>
          </cell>
          <cell r="D141" t="str">
            <v>Both Water and Sewer</v>
          </cell>
          <cell r="E141" t="str">
            <v>per 1000 gallons</v>
          </cell>
          <cell r="F141" t="str">
            <v>06-07</v>
          </cell>
          <cell r="G141" t="str">
            <v>Rate sheet says outside pay double the GALLONS at the inside rate - but upon calling discovered that they pay double the bill.</v>
          </cell>
          <cell r="H141" t="b">
            <v>0</v>
          </cell>
          <cell r="J141" t="b">
            <v>1</v>
          </cell>
          <cell r="K141" t="b">
            <v>0</v>
          </cell>
          <cell r="L141" t="str">
            <v>Monthly</v>
          </cell>
          <cell r="M141" t="str">
            <v>Constant</v>
          </cell>
          <cell r="N141">
            <v>18.22</v>
          </cell>
          <cell r="AA141">
            <v>3</v>
          </cell>
          <cell r="AB141" t="b">
            <v>0</v>
          </cell>
          <cell r="AO141" t="str">
            <v>Decreasing Block</v>
          </cell>
          <cell r="AW141">
            <v>20</v>
          </cell>
          <cell r="BG141">
            <v>3.58</v>
          </cell>
          <cell r="BQ141">
            <v>3.04</v>
          </cell>
          <cell r="BR141" t="str">
            <v>Monthly</v>
          </cell>
          <cell r="BS141" t="str">
            <v>Constant</v>
          </cell>
          <cell r="BT141">
            <v>36.44</v>
          </cell>
          <cell r="CG141">
            <v>3</v>
          </cell>
          <cell r="CH141" t="b">
            <v>0</v>
          </cell>
          <cell r="CU141" t="str">
            <v>Decreasing Block</v>
          </cell>
          <cell r="CY141">
            <v>0</v>
          </cell>
          <cell r="CZ141">
            <v>0</v>
          </cell>
          <cell r="DC141">
            <v>20</v>
          </cell>
          <cell r="DM141">
            <v>7.16</v>
          </cell>
          <cell r="DW141">
            <v>6.08</v>
          </cell>
          <cell r="DX141" t="b">
            <v>1</v>
          </cell>
          <cell r="DY141" t="b">
            <v>0</v>
          </cell>
          <cell r="DZ141" t="str">
            <v>Monthly</v>
          </cell>
          <cell r="EA141" t="str">
            <v>Constant</v>
          </cell>
          <cell r="EB141">
            <v>26.86</v>
          </cell>
          <cell r="EO141">
            <v>0</v>
          </cell>
          <cell r="EP141" t="b">
            <v>0</v>
          </cell>
          <cell r="FC141" t="str">
            <v>Uniform Rate</v>
          </cell>
          <cell r="FE141">
            <v>2.34</v>
          </cell>
          <cell r="GF141" t="str">
            <v>Monthly</v>
          </cell>
          <cell r="GG141" t="str">
            <v>Constant</v>
          </cell>
          <cell r="GH141">
            <v>53.72</v>
          </cell>
          <cell r="GU141">
            <v>0</v>
          </cell>
          <cell r="GV141" t="b">
            <v>0</v>
          </cell>
          <cell r="HI141" t="str">
            <v>Uniform Rate</v>
          </cell>
          <cell r="HK141">
            <v>4.68</v>
          </cell>
          <cell r="HM141">
            <v>0</v>
          </cell>
          <cell r="HN141">
            <v>0</v>
          </cell>
        </row>
        <row r="142">
          <cell r="A142" t="str">
            <v>Erwin</v>
          </cell>
          <cell r="B142" t="str">
            <v>Erwin</v>
          </cell>
          <cell r="C142" t="str">
            <v>SE</v>
          </cell>
          <cell r="D142" t="str">
            <v>Both Water and Sewer</v>
          </cell>
          <cell r="E142" t="str">
            <v>per 1000 gallons</v>
          </cell>
          <cell r="F142" t="str">
            <v>06-07</v>
          </cell>
          <cell r="H142" t="b">
            <v>0</v>
          </cell>
          <cell r="J142" t="b">
            <v>1</v>
          </cell>
          <cell r="K142" t="b">
            <v>0</v>
          </cell>
          <cell r="L142" t="str">
            <v>Monthly</v>
          </cell>
          <cell r="M142" t="str">
            <v>Constant</v>
          </cell>
          <cell r="N142">
            <v>15.39</v>
          </cell>
          <cell r="AA142">
            <v>2</v>
          </cell>
          <cell r="AB142" t="b">
            <v>0</v>
          </cell>
          <cell r="AO142" t="str">
            <v>Uniform Rate</v>
          </cell>
          <cell r="AQ142">
            <v>2.88</v>
          </cell>
          <cell r="BR142" t="str">
            <v>Monthly</v>
          </cell>
          <cell r="BS142" t="str">
            <v>Constant</v>
          </cell>
          <cell r="BT142">
            <v>23.08</v>
          </cell>
          <cell r="CG142">
            <v>2</v>
          </cell>
          <cell r="CH142" t="b">
            <v>0</v>
          </cell>
          <cell r="CU142" t="str">
            <v>Uniform Rate</v>
          </cell>
          <cell r="CW142">
            <v>4.32</v>
          </cell>
          <cell r="CY142">
            <v>0</v>
          </cell>
          <cell r="CZ142">
            <v>0</v>
          </cell>
          <cell r="DX142" t="b">
            <v>1</v>
          </cell>
          <cell r="DY142" t="b">
            <v>0</v>
          </cell>
          <cell r="DZ142" t="str">
            <v>Monthly</v>
          </cell>
          <cell r="EA142" t="str">
            <v>Constant</v>
          </cell>
          <cell r="EB142">
            <v>18.149999999999999</v>
          </cell>
          <cell r="EO142">
            <v>2</v>
          </cell>
          <cell r="EP142" t="b">
            <v>0</v>
          </cell>
          <cell r="FC142" t="str">
            <v>Uniform Rate</v>
          </cell>
          <cell r="FE142">
            <v>3.17</v>
          </cell>
          <cell r="GF142" t="str">
            <v>Monthly</v>
          </cell>
          <cell r="GG142" t="str">
            <v>Constant</v>
          </cell>
          <cell r="GH142">
            <v>27.22</v>
          </cell>
          <cell r="GU142">
            <v>2</v>
          </cell>
          <cell r="GV142" t="b">
            <v>0</v>
          </cell>
          <cell r="HI142" t="str">
            <v>Uniform Rate</v>
          </cell>
          <cell r="HK142">
            <v>4.75</v>
          </cell>
          <cell r="HM142">
            <v>0</v>
          </cell>
          <cell r="HN142">
            <v>0</v>
          </cell>
        </row>
        <row r="143">
          <cell r="A143" t="str">
            <v>Fairmont</v>
          </cell>
          <cell r="B143" t="str">
            <v>Fairmont</v>
          </cell>
          <cell r="C143" t="str">
            <v>OF</v>
          </cell>
          <cell r="D143" t="str">
            <v>Both Water and Sewer</v>
          </cell>
          <cell r="E143" t="str">
            <v>per 1000 gallons</v>
          </cell>
          <cell r="F143" t="str">
            <v>06-07</v>
          </cell>
          <cell r="G143" t="str">
            <v>Seems that Fairmont added outside rates (double the inside rates) since last year's survey, while inside rates slightly decreased.</v>
          </cell>
          <cell r="H143" t="b">
            <v>0</v>
          </cell>
          <cell r="J143" t="b">
            <v>1</v>
          </cell>
          <cell r="K143" t="b">
            <v>0</v>
          </cell>
          <cell r="L143" t="str">
            <v>Monthly</v>
          </cell>
          <cell r="M143" t="str">
            <v>Constant</v>
          </cell>
          <cell r="N143">
            <v>19.34</v>
          </cell>
          <cell r="AA143">
            <v>2</v>
          </cell>
          <cell r="AB143" t="b">
            <v>0</v>
          </cell>
          <cell r="AO143" t="str">
            <v>Uniform Rate</v>
          </cell>
          <cell r="AQ143">
            <v>2.08</v>
          </cell>
          <cell r="BR143" t="str">
            <v>Monthly</v>
          </cell>
          <cell r="BS143" t="str">
            <v>Constant</v>
          </cell>
          <cell r="BT143">
            <v>38.68</v>
          </cell>
          <cell r="CG143">
            <v>2</v>
          </cell>
          <cell r="CH143" t="b">
            <v>0</v>
          </cell>
          <cell r="CU143" t="str">
            <v>Uniform Rate</v>
          </cell>
          <cell r="CW143">
            <v>4.16</v>
          </cell>
          <cell r="DX143" t="b">
            <v>1</v>
          </cell>
          <cell r="DY143" t="b">
            <v>0</v>
          </cell>
          <cell r="DZ143" t="str">
            <v>Monthly</v>
          </cell>
          <cell r="EA143" t="str">
            <v>Constant</v>
          </cell>
          <cell r="EB143">
            <v>21.11</v>
          </cell>
          <cell r="EO143">
            <v>2</v>
          </cell>
          <cell r="EP143" t="b">
            <v>0</v>
          </cell>
          <cell r="FC143" t="str">
            <v>Uniform Rate</v>
          </cell>
          <cell r="FE143">
            <v>2.29</v>
          </cell>
          <cell r="GF143" t="str">
            <v>Monthly</v>
          </cell>
          <cell r="GG143" t="str">
            <v>Constant</v>
          </cell>
          <cell r="GH143">
            <v>42.22</v>
          </cell>
          <cell r="GU143">
            <v>2</v>
          </cell>
          <cell r="GV143" t="b">
            <v>0</v>
          </cell>
          <cell r="HI143" t="str">
            <v>Uniform Rate</v>
          </cell>
          <cell r="HK143">
            <v>4.58</v>
          </cell>
        </row>
        <row r="144">
          <cell r="A144" t="str">
            <v>Faison</v>
          </cell>
          <cell r="B144" t="str">
            <v>Faison</v>
          </cell>
          <cell r="C144" t="str">
            <v>SE</v>
          </cell>
          <cell r="D144" t="str">
            <v>Both Water and Sewer</v>
          </cell>
          <cell r="E144" t="str">
            <v>per 1000 gallons</v>
          </cell>
          <cell r="F144" t="str">
            <v>06-07</v>
          </cell>
          <cell r="H144" t="b">
            <v>0</v>
          </cell>
          <cell r="J144" t="b">
            <v>1</v>
          </cell>
          <cell r="K144" t="b">
            <v>0</v>
          </cell>
          <cell r="L144" t="str">
            <v>Monthly</v>
          </cell>
          <cell r="M144" t="str">
            <v>Constant</v>
          </cell>
          <cell r="N144">
            <v>8</v>
          </cell>
          <cell r="AA144">
            <v>1</v>
          </cell>
          <cell r="AB144" t="b">
            <v>0</v>
          </cell>
          <cell r="AO144" t="str">
            <v>Increasing Block</v>
          </cell>
          <cell r="AW144">
            <v>5</v>
          </cell>
          <cell r="AX144">
            <v>10</v>
          </cell>
          <cell r="BG144">
            <v>1.4</v>
          </cell>
          <cell r="BH144">
            <v>1.8</v>
          </cell>
          <cell r="BQ144">
            <v>2.2999999999999998</v>
          </cell>
          <cell r="BR144" t="str">
            <v>Monthly</v>
          </cell>
          <cell r="BS144" t="str">
            <v>Constant</v>
          </cell>
          <cell r="BT144">
            <v>16</v>
          </cell>
          <cell r="CG144">
            <v>1</v>
          </cell>
          <cell r="CH144" t="b">
            <v>0</v>
          </cell>
          <cell r="CU144" t="str">
            <v>Increasing Block</v>
          </cell>
          <cell r="CY144">
            <v>0</v>
          </cell>
          <cell r="CZ144">
            <v>0</v>
          </cell>
          <cell r="DC144">
            <v>5</v>
          </cell>
          <cell r="DD144">
            <v>10</v>
          </cell>
          <cell r="DM144">
            <v>2.8</v>
          </cell>
          <cell r="DN144">
            <v>3.6</v>
          </cell>
          <cell r="DW144">
            <v>4.5999999999999996</v>
          </cell>
          <cell r="DX144" t="b">
            <v>1</v>
          </cell>
          <cell r="DY144" t="b">
            <v>0</v>
          </cell>
          <cell r="DZ144" t="str">
            <v>Monthly</v>
          </cell>
          <cell r="EA144" t="str">
            <v>Constant</v>
          </cell>
          <cell r="EB144">
            <v>15</v>
          </cell>
          <cell r="EO144">
            <v>3</v>
          </cell>
          <cell r="EP144" t="b">
            <v>0</v>
          </cell>
          <cell r="FC144" t="str">
            <v>Uniform Rate</v>
          </cell>
          <cell r="FE144">
            <v>2</v>
          </cell>
          <cell r="GF144" t="str">
            <v>Monthly</v>
          </cell>
          <cell r="GG144" t="str">
            <v>Constant</v>
          </cell>
          <cell r="GH144">
            <v>17.5</v>
          </cell>
          <cell r="GU144">
            <v>3</v>
          </cell>
          <cell r="GV144" t="b">
            <v>0</v>
          </cell>
          <cell r="HI144" t="str">
            <v>Uniform Rate</v>
          </cell>
          <cell r="HK144">
            <v>3</v>
          </cell>
          <cell r="HM144">
            <v>0</v>
          </cell>
          <cell r="HN144">
            <v>0</v>
          </cell>
        </row>
        <row r="145">
          <cell r="A145" t="str">
            <v>Faith</v>
          </cell>
          <cell r="B145" t="str">
            <v>Faith</v>
          </cell>
          <cell r="C145" t="str">
            <v>0506</v>
          </cell>
          <cell r="D145" t="str">
            <v>Both Water and Sewer</v>
          </cell>
          <cell r="E145" t="str">
            <v>per 1000 gallons</v>
          </cell>
          <cell r="F145" t="str">
            <v>05-06</v>
          </cell>
          <cell r="G145" t="str">
            <v>Note:  Billing will go to monthly as of December 1, 2005 (it was bi-monthly before this).  Assumed no changes to rates and fixed charges despite the billing period change.  Has commercial sewer rates.</v>
          </cell>
          <cell r="H145" t="b">
            <v>0</v>
          </cell>
          <cell r="J145" t="b">
            <v>1</v>
          </cell>
          <cell r="K145" t="b">
            <v>0</v>
          </cell>
          <cell r="L145" t="str">
            <v>Monthly</v>
          </cell>
          <cell r="M145" t="str">
            <v>Constant</v>
          </cell>
          <cell r="N145">
            <v>9</v>
          </cell>
          <cell r="AA145">
            <v>3</v>
          </cell>
          <cell r="AB145" t="b">
            <v>0</v>
          </cell>
          <cell r="AO145" t="str">
            <v>Decreasing Block</v>
          </cell>
          <cell r="AW145">
            <v>3.5</v>
          </cell>
          <cell r="AX145">
            <v>6</v>
          </cell>
          <cell r="AY145">
            <v>8.5</v>
          </cell>
          <cell r="AZ145">
            <v>11</v>
          </cell>
          <cell r="BG145">
            <v>2</v>
          </cell>
          <cell r="BH145">
            <v>1.9</v>
          </cell>
          <cell r="BI145">
            <v>1.7</v>
          </cell>
          <cell r="BJ145">
            <v>1.6</v>
          </cell>
          <cell r="BQ145">
            <v>1.1000000000000001</v>
          </cell>
          <cell r="BR145" t="str">
            <v>Monthly</v>
          </cell>
          <cell r="BS145" t="str">
            <v>Constant</v>
          </cell>
          <cell r="BT145">
            <v>22.5</v>
          </cell>
          <cell r="CG145">
            <v>3</v>
          </cell>
          <cell r="CH145" t="b">
            <v>0</v>
          </cell>
          <cell r="CU145" t="str">
            <v>Decreasing Block</v>
          </cell>
          <cell r="DC145">
            <v>3.5</v>
          </cell>
          <cell r="DD145">
            <v>6</v>
          </cell>
          <cell r="DE145">
            <v>8.5</v>
          </cell>
          <cell r="DF145">
            <v>11</v>
          </cell>
          <cell r="DM145">
            <v>5</v>
          </cell>
          <cell r="DN145">
            <v>4.75</v>
          </cell>
          <cell r="DO145">
            <v>4.25</v>
          </cell>
          <cell r="DP145">
            <v>4</v>
          </cell>
          <cell r="DW145">
            <v>2.75</v>
          </cell>
          <cell r="DX145" t="b">
            <v>0</v>
          </cell>
          <cell r="DY145" t="b">
            <v>0</v>
          </cell>
          <cell r="DZ145" t="str">
            <v>Monthly</v>
          </cell>
          <cell r="EA145" t="str">
            <v>Constant</v>
          </cell>
          <cell r="EB145">
            <v>33</v>
          </cell>
          <cell r="EO145">
            <v>4</v>
          </cell>
          <cell r="EP145" t="b">
            <v>0</v>
          </cell>
          <cell r="FC145" t="str">
            <v>Uniform Rate</v>
          </cell>
          <cell r="FE145">
            <v>9</v>
          </cell>
          <cell r="GV145" t="b">
            <v>0</v>
          </cell>
        </row>
        <row r="146">
          <cell r="A146" t="str">
            <v>Fallston</v>
          </cell>
          <cell r="B146" t="str">
            <v>Fallston</v>
          </cell>
          <cell r="C146" t="str">
            <v>SE</v>
          </cell>
          <cell r="D146" t="str">
            <v>Both Water and Sewer</v>
          </cell>
          <cell r="E146" t="str">
            <v>per 1000 gallons</v>
          </cell>
          <cell r="F146" t="str">
            <v>06-07</v>
          </cell>
          <cell r="H146" t="b">
            <v>0</v>
          </cell>
          <cell r="J146" t="b">
            <v>0</v>
          </cell>
          <cell r="K146" t="b">
            <v>0</v>
          </cell>
          <cell r="L146" t="str">
            <v>Monthly</v>
          </cell>
          <cell r="M146" t="str">
            <v>Constant</v>
          </cell>
          <cell r="N146">
            <v>9.5</v>
          </cell>
          <cell r="AA146">
            <v>2</v>
          </cell>
          <cell r="AB146" t="b">
            <v>0</v>
          </cell>
          <cell r="AO146" t="str">
            <v>Uniform Rate</v>
          </cell>
          <cell r="AQ146">
            <v>3</v>
          </cell>
          <cell r="CH146" t="b">
            <v>0</v>
          </cell>
          <cell r="DX146" t="b">
            <v>1</v>
          </cell>
          <cell r="DY146" t="b">
            <v>1</v>
          </cell>
          <cell r="DZ146" t="str">
            <v>Monthly</v>
          </cell>
          <cell r="EA146" t="str">
            <v>Constant</v>
          </cell>
          <cell r="EB146">
            <v>14.5</v>
          </cell>
          <cell r="EO146">
            <v>0</v>
          </cell>
          <cell r="EP146" t="b">
            <v>0</v>
          </cell>
          <cell r="FC146" t="str">
            <v>Uniform Rate</v>
          </cell>
          <cell r="FE146">
            <v>4.5</v>
          </cell>
          <cell r="GF146" t="str">
            <v>Monthly</v>
          </cell>
          <cell r="GG146" t="str">
            <v>Constant</v>
          </cell>
          <cell r="GH146">
            <v>20</v>
          </cell>
          <cell r="GU146">
            <v>0</v>
          </cell>
          <cell r="GV146" t="b">
            <v>0</v>
          </cell>
          <cell r="HI146" t="str">
            <v>Uniform Rate</v>
          </cell>
          <cell r="HK146">
            <v>4.8</v>
          </cell>
          <cell r="HM146">
            <v>0</v>
          </cell>
          <cell r="HN146">
            <v>0</v>
          </cell>
        </row>
        <row r="147">
          <cell r="A147" t="str">
            <v>Farmville</v>
          </cell>
          <cell r="B147" t="str">
            <v>Farmville</v>
          </cell>
          <cell r="C147" t="str">
            <v>SE</v>
          </cell>
          <cell r="D147" t="str">
            <v>Both Water and Sewer</v>
          </cell>
          <cell r="E147" t="str">
            <v>per 1000 gallons</v>
          </cell>
          <cell r="F147" t="str">
            <v>06-07</v>
          </cell>
          <cell r="G147" t="str">
            <v>!! SPECIAL CASE !! 0 - 2000 gallons, should be $10.00 for WI and $18.00 WO. Correct for rest.</v>
          </cell>
          <cell r="H147" t="b">
            <v>1</v>
          </cell>
          <cell r="J147" t="b">
            <v>1</v>
          </cell>
          <cell r="K147" t="b">
            <v>0</v>
          </cell>
          <cell r="L147" t="str">
            <v>Monthly</v>
          </cell>
          <cell r="M147" t="str">
            <v>Constant</v>
          </cell>
          <cell r="N147">
            <v>13.86</v>
          </cell>
          <cell r="AA147">
            <v>3</v>
          </cell>
          <cell r="AB147" t="b">
            <v>0</v>
          </cell>
          <cell r="AO147" t="str">
            <v>Increasing Block</v>
          </cell>
          <cell r="AW147">
            <v>5</v>
          </cell>
          <cell r="BG147">
            <v>0.86</v>
          </cell>
          <cell r="BQ147">
            <v>1</v>
          </cell>
          <cell r="BR147" t="str">
            <v>Monthly</v>
          </cell>
          <cell r="BS147" t="str">
            <v>Constant</v>
          </cell>
          <cell r="BT147">
            <v>21.86</v>
          </cell>
          <cell r="CG147">
            <v>3</v>
          </cell>
          <cell r="CH147" t="b">
            <v>0</v>
          </cell>
          <cell r="CU147" t="str">
            <v>Increasing Block</v>
          </cell>
          <cell r="DC147">
            <v>5</v>
          </cell>
          <cell r="DM147">
            <v>0.86</v>
          </cell>
          <cell r="DW147">
            <v>1</v>
          </cell>
          <cell r="DX147" t="b">
            <v>1</v>
          </cell>
          <cell r="DY147" t="b">
            <v>0</v>
          </cell>
          <cell r="DZ147" t="str">
            <v>Monthly</v>
          </cell>
          <cell r="EA147" t="str">
            <v>Constant</v>
          </cell>
          <cell r="EB147">
            <v>24.9</v>
          </cell>
          <cell r="EO147">
            <v>3</v>
          </cell>
          <cell r="EP147" t="b">
            <v>0</v>
          </cell>
          <cell r="FC147" t="str">
            <v>Uniform Rate</v>
          </cell>
          <cell r="FE147">
            <v>2.29</v>
          </cell>
          <cell r="GF147" t="str">
            <v>Monthly</v>
          </cell>
          <cell r="GG147" t="str">
            <v>Constant</v>
          </cell>
          <cell r="GH147">
            <v>45.9</v>
          </cell>
          <cell r="GU147">
            <v>3</v>
          </cell>
          <cell r="GV147" t="b">
            <v>0</v>
          </cell>
          <cell r="HI147" t="str">
            <v>Uniform Rate</v>
          </cell>
          <cell r="HK147">
            <v>4.1399999999999997</v>
          </cell>
        </row>
        <row r="148">
          <cell r="A148" t="str">
            <v>Fayetteville Public Works Commission</v>
          </cell>
          <cell r="B148" t="str">
            <v>Fayetteville Public Works Commission</v>
          </cell>
          <cell r="C148" t="str">
            <v>SE</v>
          </cell>
          <cell r="D148" t="str">
            <v>Both Water and Sewer</v>
          </cell>
          <cell r="E148" t="str">
            <v>per 1000 gallons</v>
          </cell>
          <cell r="F148" t="str">
            <v>06-07</v>
          </cell>
          <cell r="H148" t="b">
            <v>0</v>
          </cell>
          <cell r="J148" t="b">
            <v>1</v>
          </cell>
          <cell r="K148" t="b">
            <v>1</v>
          </cell>
          <cell r="L148" t="str">
            <v>Monthly</v>
          </cell>
          <cell r="M148" t="str">
            <v>By Meter Size</v>
          </cell>
          <cell r="P148">
            <v>4.08</v>
          </cell>
          <cell r="Q148">
            <v>4.08</v>
          </cell>
          <cell r="R148">
            <v>5.99</v>
          </cell>
          <cell r="S148">
            <v>10.36</v>
          </cell>
          <cell r="T148">
            <v>15.82</v>
          </cell>
          <cell r="U148">
            <v>28.65</v>
          </cell>
          <cell r="V148">
            <v>46.94</v>
          </cell>
          <cell r="W148">
            <v>92.26</v>
          </cell>
          <cell r="X148">
            <v>146.86000000000001</v>
          </cell>
          <cell r="AA148">
            <v>0</v>
          </cell>
          <cell r="AB148" t="b">
            <v>0</v>
          </cell>
          <cell r="AO148" t="str">
            <v>Increasing Block</v>
          </cell>
          <cell r="AW148">
            <v>6</v>
          </cell>
          <cell r="BG148">
            <v>2.29</v>
          </cell>
          <cell r="BQ148">
            <v>3.23</v>
          </cell>
          <cell r="BR148" t="str">
            <v>Monthly</v>
          </cell>
          <cell r="BS148" t="str">
            <v>By Meter Size</v>
          </cell>
          <cell r="BV148">
            <v>4.6900000000000004</v>
          </cell>
          <cell r="BW148">
            <v>4.6900000000000004</v>
          </cell>
          <cell r="BX148">
            <v>6.89</v>
          </cell>
          <cell r="BY148">
            <v>11.91</v>
          </cell>
          <cell r="BZ148">
            <v>18.190000000000001</v>
          </cell>
          <cell r="CA148">
            <v>32.950000000000003</v>
          </cell>
          <cell r="CB148">
            <v>53.98</v>
          </cell>
          <cell r="CC148">
            <v>106.1</v>
          </cell>
          <cell r="CD148">
            <v>168.89</v>
          </cell>
          <cell r="CG148">
            <v>0</v>
          </cell>
          <cell r="CH148" t="b">
            <v>0</v>
          </cell>
          <cell r="CU148" t="str">
            <v>Increasing Block</v>
          </cell>
          <cell r="DC148">
            <v>6</v>
          </cell>
          <cell r="DM148">
            <v>2.63</v>
          </cell>
          <cell r="DW148">
            <v>3.71</v>
          </cell>
          <cell r="DX148" t="b">
            <v>1</v>
          </cell>
          <cell r="DY148" t="b">
            <v>0</v>
          </cell>
          <cell r="DZ148" t="str">
            <v>Monthly</v>
          </cell>
          <cell r="EA148" t="str">
            <v>By Meter Size</v>
          </cell>
          <cell r="ED148">
            <v>2.46</v>
          </cell>
          <cell r="EE148">
            <v>2.46</v>
          </cell>
          <cell r="EF148">
            <v>3.2</v>
          </cell>
          <cell r="EG148">
            <v>4.9000000000000004</v>
          </cell>
          <cell r="EH148">
            <v>7.02</v>
          </cell>
          <cell r="EI148">
            <v>12</v>
          </cell>
          <cell r="EJ148">
            <v>19.100000000000001</v>
          </cell>
          <cell r="EK148">
            <v>36.700000000000003</v>
          </cell>
          <cell r="EL148">
            <v>57.9</v>
          </cell>
          <cell r="EO148">
            <v>0</v>
          </cell>
          <cell r="EP148" t="b">
            <v>0</v>
          </cell>
          <cell r="FC148" t="str">
            <v>Uniform Rate</v>
          </cell>
          <cell r="FE148">
            <v>4.2</v>
          </cell>
          <cell r="GF148" t="str">
            <v>Monthly</v>
          </cell>
          <cell r="GG148" t="str">
            <v>By Meter Size</v>
          </cell>
          <cell r="GJ148">
            <v>2.83</v>
          </cell>
          <cell r="GK148">
            <v>2.83</v>
          </cell>
          <cell r="GL148">
            <v>3.68</v>
          </cell>
          <cell r="GM148">
            <v>5.63</v>
          </cell>
          <cell r="GN148">
            <v>8.07</v>
          </cell>
          <cell r="GO148">
            <v>13.8</v>
          </cell>
          <cell r="GP148">
            <v>21.97</v>
          </cell>
          <cell r="GQ148">
            <v>42.2</v>
          </cell>
          <cell r="GR148">
            <v>66.58</v>
          </cell>
          <cell r="GU148">
            <v>0</v>
          </cell>
          <cell r="GV148" t="b">
            <v>0</v>
          </cell>
          <cell r="HI148" t="str">
            <v>Uniform Rate</v>
          </cell>
          <cell r="HK148">
            <v>4.2</v>
          </cell>
        </row>
        <row r="149">
          <cell r="A149" t="str">
            <v>First Craven Sanitary District</v>
          </cell>
          <cell r="B149" t="str">
            <v>First Craven Sanitary District</v>
          </cell>
          <cell r="C149" t="str">
            <v>SE</v>
          </cell>
          <cell r="D149" t="str">
            <v>Water Only</v>
          </cell>
          <cell r="E149" t="str">
            <v>per 1000 gallons</v>
          </cell>
          <cell r="F149" t="str">
            <v>06-07</v>
          </cell>
          <cell r="H149" t="b">
            <v>0</v>
          </cell>
          <cell r="J149" t="b">
            <v>0</v>
          </cell>
          <cell r="K149" t="b">
            <v>1</v>
          </cell>
          <cell r="L149" t="str">
            <v>Monthly</v>
          </cell>
          <cell r="M149" t="str">
            <v>Constant</v>
          </cell>
          <cell r="N149">
            <v>12</v>
          </cell>
          <cell r="AA149">
            <v>1</v>
          </cell>
          <cell r="AB149" t="b">
            <v>0</v>
          </cell>
          <cell r="AO149" t="str">
            <v>Uniform Rate</v>
          </cell>
          <cell r="AQ149">
            <v>2.4</v>
          </cell>
          <cell r="CH149" t="b">
            <v>0</v>
          </cell>
          <cell r="DX149" t="b">
            <v>0</v>
          </cell>
          <cell r="DY149" t="b">
            <v>0</v>
          </cell>
          <cell r="EP149" t="b">
            <v>0</v>
          </cell>
          <cell r="GV149" t="b">
            <v>0</v>
          </cell>
        </row>
        <row r="150">
          <cell r="A150" t="str">
            <v>Forest City</v>
          </cell>
          <cell r="B150" t="str">
            <v>Forest City</v>
          </cell>
          <cell r="C150" t="str">
            <v>SE</v>
          </cell>
          <cell r="D150" t="str">
            <v>Both Water and Sewer</v>
          </cell>
          <cell r="E150" t="str">
            <v>per 1000 gallons</v>
          </cell>
          <cell r="F150" t="str">
            <v>06-07</v>
          </cell>
          <cell r="G150" t="str">
            <v>Modeled commercial rates accounts for 90% consumption (flow measurement based on 90% water consumption: adjusted allowance and block sizes (up by 1/0.9) and reduced volumetric rate by *0.9; kept fixed charge constant.</v>
          </cell>
          <cell r="H150" t="b">
            <v>0</v>
          </cell>
          <cell r="I150" t="str">
            <v>Commercial sewer rates, allowance and block sizes adjusted to reflect that flow measurement is based on 90% of water consumption.</v>
          </cell>
          <cell r="J150" t="b">
            <v>1</v>
          </cell>
          <cell r="K150" t="b">
            <v>0</v>
          </cell>
          <cell r="L150" t="str">
            <v>Monthly</v>
          </cell>
          <cell r="M150" t="str">
            <v>Constant</v>
          </cell>
          <cell r="N150">
            <v>12.35</v>
          </cell>
          <cell r="AA150">
            <v>3</v>
          </cell>
          <cell r="AB150" t="b">
            <v>0</v>
          </cell>
          <cell r="AO150" t="str">
            <v>Decreasing Block</v>
          </cell>
          <cell r="AW150">
            <v>10</v>
          </cell>
          <cell r="AX150">
            <v>50</v>
          </cell>
          <cell r="AY150">
            <v>500</v>
          </cell>
          <cell r="AZ150">
            <v>1000</v>
          </cell>
          <cell r="BG150">
            <v>3.06</v>
          </cell>
          <cell r="BH150">
            <v>2.75</v>
          </cell>
          <cell r="BI150">
            <v>2.39</v>
          </cell>
          <cell r="BJ150">
            <v>1.6</v>
          </cell>
          <cell r="BQ150">
            <v>1.05</v>
          </cell>
          <cell r="BR150" t="str">
            <v>Monthly</v>
          </cell>
          <cell r="BS150" t="str">
            <v>Constant</v>
          </cell>
          <cell r="BT150">
            <v>22.44</v>
          </cell>
          <cell r="CG150">
            <v>3</v>
          </cell>
          <cell r="CH150" t="b">
            <v>0</v>
          </cell>
          <cell r="CU150" t="str">
            <v>Decreasing Block</v>
          </cell>
          <cell r="DC150">
            <v>10</v>
          </cell>
          <cell r="DD150">
            <v>50</v>
          </cell>
          <cell r="DE150">
            <v>500</v>
          </cell>
          <cell r="DM150">
            <v>5.76</v>
          </cell>
          <cell r="DN150">
            <v>5.16</v>
          </cell>
          <cell r="DO150">
            <v>4.4800000000000004</v>
          </cell>
          <cell r="DW150">
            <v>1.82</v>
          </cell>
          <cell r="DX150" t="b">
            <v>1</v>
          </cell>
          <cell r="DY150" t="b">
            <v>1</v>
          </cell>
          <cell r="DZ150" t="str">
            <v>Monthly</v>
          </cell>
          <cell r="EA150" t="str">
            <v>Constant</v>
          </cell>
          <cell r="EB150">
            <v>12.35</v>
          </cell>
          <cell r="EO150">
            <v>3</v>
          </cell>
          <cell r="EP150" t="b">
            <v>0</v>
          </cell>
          <cell r="FC150" t="str">
            <v>Decreasing Block</v>
          </cell>
          <cell r="FK150">
            <v>10</v>
          </cell>
          <cell r="FL150">
            <v>50</v>
          </cell>
          <cell r="FM150">
            <v>500</v>
          </cell>
          <cell r="FN150">
            <v>1000</v>
          </cell>
          <cell r="FU150">
            <v>3.06</v>
          </cell>
          <cell r="FV150">
            <v>2.75</v>
          </cell>
          <cell r="FW150">
            <v>2.39</v>
          </cell>
          <cell r="FX150">
            <v>1.6</v>
          </cell>
          <cell r="GE150">
            <v>1.05</v>
          </cell>
          <cell r="GF150" t="str">
            <v>Monthly</v>
          </cell>
          <cell r="GG150" t="str">
            <v>Constant</v>
          </cell>
          <cell r="GH150">
            <v>22.44</v>
          </cell>
          <cell r="GU150">
            <v>3</v>
          </cell>
          <cell r="GV150" t="b">
            <v>0</v>
          </cell>
          <cell r="HI150" t="str">
            <v>Decreasing Block</v>
          </cell>
          <cell r="HQ150">
            <v>10</v>
          </cell>
          <cell r="HR150">
            <v>50</v>
          </cell>
          <cell r="HS150">
            <v>500</v>
          </cell>
          <cell r="IA150">
            <v>5.76</v>
          </cell>
          <cell r="IB150">
            <v>5.16</v>
          </cell>
          <cell r="IC150">
            <v>4.4800000000000004</v>
          </cell>
          <cell r="IK150">
            <v>1.82</v>
          </cell>
        </row>
        <row r="151">
          <cell r="A151" t="str">
            <v>Fork Township Sanitary District</v>
          </cell>
          <cell r="B151" t="str">
            <v>Fork Township Sanitary District</v>
          </cell>
          <cell r="C151" t="str">
            <v>SE</v>
          </cell>
          <cell r="D151" t="str">
            <v>Water Only</v>
          </cell>
          <cell r="E151" t="str">
            <v>per 1000 gallons</v>
          </cell>
          <cell r="F151" t="str">
            <v>06-07</v>
          </cell>
          <cell r="G151" t="str">
            <v>Has commercial and farm rates.</v>
          </cell>
          <cell r="H151" t="b">
            <v>0</v>
          </cell>
          <cell r="J151" t="b">
            <v>0</v>
          </cell>
          <cell r="K151" t="b">
            <v>1</v>
          </cell>
          <cell r="L151" t="str">
            <v>Monthly</v>
          </cell>
          <cell r="M151" t="str">
            <v>Constant</v>
          </cell>
          <cell r="N151">
            <v>11.55</v>
          </cell>
          <cell r="AA151">
            <v>2</v>
          </cell>
          <cell r="AB151" t="b">
            <v>0</v>
          </cell>
          <cell r="AO151" t="str">
            <v>Increasing Block</v>
          </cell>
          <cell r="AW151">
            <v>15</v>
          </cell>
          <cell r="AX151">
            <v>35</v>
          </cell>
          <cell r="BG151">
            <v>4.2</v>
          </cell>
          <cell r="BH151">
            <v>7.5</v>
          </cell>
          <cell r="BQ151">
            <v>10.5</v>
          </cell>
          <cell r="CH151" t="b">
            <v>0</v>
          </cell>
          <cell r="DX151" t="b">
            <v>0</v>
          </cell>
          <cell r="DY151" t="b">
            <v>0</v>
          </cell>
          <cell r="EP151" t="b">
            <v>0</v>
          </cell>
          <cell r="GV151" t="b">
            <v>0</v>
          </cell>
        </row>
        <row r="152">
          <cell r="A152" t="str">
            <v>Fountain</v>
          </cell>
          <cell r="B152" t="str">
            <v>Fountain</v>
          </cell>
          <cell r="C152" t="str">
            <v>SE</v>
          </cell>
          <cell r="D152" t="str">
            <v>Both Water and Sewer</v>
          </cell>
          <cell r="E152" t="str">
            <v>per 1000 gallons</v>
          </cell>
          <cell r="F152" t="str">
            <v>06-07</v>
          </cell>
          <cell r="H152" t="b">
            <v>0</v>
          </cell>
          <cell r="I152" t="str">
            <v>Water bill includes $5 Water Capital Reserve fee.</v>
          </cell>
          <cell r="J152" t="b">
            <v>1</v>
          </cell>
          <cell r="K152" t="b">
            <v>0</v>
          </cell>
          <cell r="L152" t="str">
            <v>Monthly</v>
          </cell>
          <cell r="M152" t="str">
            <v>Constant</v>
          </cell>
          <cell r="N152">
            <v>17</v>
          </cell>
          <cell r="AA152">
            <v>1</v>
          </cell>
          <cell r="AB152" t="b">
            <v>0</v>
          </cell>
          <cell r="AO152" t="str">
            <v>Uniform Rate</v>
          </cell>
          <cell r="AQ152">
            <v>2.75</v>
          </cell>
          <cell r="BR152" t="str">
            <v>Monthly</v>
          </cell>
          <cell r="BS152" t="str">
            <v>Constant</v>
          </cell>
          <cell r="BT152">
            <v>22</v>
          </cell>
          <cell r="CG152">
            <v>1</v>
          </cell>
          <cell r="CH152" t="b">
            <v>0</v>
          </cell>
          <cell r="CU152" t="str">
            <v>Uniform Rate</v>
          </cell>
          <cell r="CW152">
            <v>2.75</v>
          </cell>
          <cell r="DX152" t="b">
            <v>1</v>
          </cell>
          <cell r="DY152" t="b">
            <v>0</v>
          </cell>
          <cell r="DZ152" t="str">
            <v>Monthly</v>
          </cell>
          <cell r="EA152" t="str">
            <v>Constant</v>
          </cell>
          <cell r="EB152">
            <v>20</v>
          </cell>
          <cell r="EO152">
            <v>1</v>
          </cell>
          <cell r="EP152" t="b">
            <v>0</v>
          </cell>
          <cell r="FC152" t="str">
            <v>Uniform Rate</v>
          </cell>
          <cell r="FE152">
            <v>5.25</v>
          </cell>
          <cell r="GF152" t="str">
            <v>Monthly</v>
          </cell>
          <cell r="GG152" t="str">
            <v>Constant</v>
          </cell>
          <cell r="GH152">
            <v>25</v>
          </cell>
          <cell r="GU152">
            <v>1</v>
          </cell>
          <cell r="GV152" t="b">
            <v>0</v>
          </cell>
          <cell r="HI152" t="str">
            <v>Uniform Rate</v>
          </cell>
          <cell r="HK152">
            <v>5.5</v>
          </cell>
        </row>
        <row r="153">
          <cell r="A153" t="str">
            <v>Four Oaks</v>
          </cell>
          <cell r="B153" t="str">
            <v>Four Oaks</v>
          </cell>
          <cell r="C153" t="str">
            <v>SE</v>
          </cell>
          <cell r="D153" t="str">
            <v>Both Water and Sewer</v>
          </cell>
          <cell r="E153" t="str">
            <v>per 1000 gallons</v>
          </cell>
          <cell r="F153" t="str">
            <v>06-07</v>
          </cell>
          <cell r="G153" t="str">
            <v>Provides a 15% discount for senior citizens living inside town limits.</v>
          </cell>
          <cell r="H153" t="b">
            <v>0</v>
          </cell>
          <cell r="J153" t="b">
            <v>1</v>
          </cell>
          <cell r="K153" t="b">
            <v>0</v>
          </cell>
          <cell r="L153" t="str">
            <v>Monthly</v>
          </cell>
          <cell r="M153" t="str">
            <v>Constant</v>
          </cell>
          <cell r="N153">
            <v>8.9499999999999993</v>
          </cell>
          <cell r="AA153">
            <v>2.2000000000000002</v>
          </cell>
          <cell r="AB153" t="b">
            <v>0</v>
          </cell>
          <cell r="AO153" t="str">
            <v>Uniform Rate</v>
          </cell>
          <cell r="AQ153">
            <v>1.9</v>
          </cell>
          <cell r="BR153" t="str">
            <v>Monthly</v>
          </cell>
          <cell r="BS153" t="str">
            <v>Constant</v>
          </cell>
          <cell r="BT153">
            <v>14.2</v>
          </cell>
          <cell r="CG153">
            <v>2.2000000000000002</v>
          </cell>
          <cell r="CH153" t="b">
            <v>0</v>
          </cell>
          <cell r="CU153" t="str">
            <v>Uniform Rate</v>
          </cell>
          <cell r="CW153">
            <v>3.4</v>
          </cell>
          <cell r="CY153">
            <v>0</v>
          </cell>
          <cell r="CZ153">
            <v>0</v>
          </cell>
          <cell r="DX153" t="b">
            <v>1</v>
          </cell>
          <cell r="DY153" t="b">
            <v>0</v>
          </cell>
          <cell r="DZ153" t="str">
            <v>Monthly</v>
          </cell>
          <cell r="EA153" t="str">
            <v>Constant</v>
          </cell>
          <cell r="EB153">
            <v>16.850000000000001</v>
          </cell>
          <cell r="EO153">
            <v>2.2000000000000002</v>
          </cell>
          <cell r="EP153" t="b">
            <v>0</v>
          </cell>
          <cell r="FC153" t="str">
            <v>Uniform Rate</v>
          </cell>
          <cell r="FE153">
            <v>4.95</v>
          </cell>
          <cell r="GF153" t="str">
            <v>Monthly</v>
          </cell>
          <cell r="GG153" t="str">
            <v>Constant</v>
          </cell>
          <cell r="GH153">
            <v>25.65</v>
          </cell>
          <cell r="GU153">
            <v>2.2000000000000002</v>
          </cell>
          <cell r="GV153" t="b">
            <v>0</v>
          </cell>
          <cell r="HI153" t="str">
            <v>Uniform Rate</v>
          </cell>
          <cell r="HK153">
            <v>7.43</v>
          </cell>
          <cell r="HM153">
            <v>0</v>
          </cell>
          <cell r="HN153">
            <v>0</v>
          </cell>
        </row>
        <row r="154">
          <cell r="A154" t="str">
            <v>Foxfire Village</v>
          </cell>
          <cell r="B154" t="str">
            <v>Foxfire Village</v>
          </cell>
          <cell r="C154" t="str">
            <v>SE</v>
          </cell>
          <cell r="D154" t="str">
            <v>Water Only</v>
          </cell>
          <cell r="E154" t="str">
            <v>per 1000 gallons</v>
          </cell>
          <cell r="F154" t="str">
            <v>06-07</v>
          </cell>
          <cell r="H154" t="b">
            <v>0</v>
          </cell>
          <cell r="J154" t="b">
            <v>1</v>
          </cell>
          <cell r="K154" t="b">
            <v>0</v>
          </cell>
          <cell r="L154" t="str">
            <v>Monthly</v>
          </cell>
          <cell r="M154" t="str">
            <v>By Meter Size</v>
          </cell>
          <cell r="Q154">
            <v>18</v>
          </cell>
          <cell r="R154">
            <v>42.5</v>
          </cell>
          <cell r="S154">
            <v>60</v>
          </cell>
          <cell r="AA154">
            <v>0</v>
          </cell>
          <cell r="AB154" t="b">
            <v>1</v>
          </cell>
          <cell r="AE154">
            <v>5</v>
          </cell>
          <cell r="AF154">
            <v>10</v>
          </cell>
          <cell r="AG154">
            <v>15</v>
          </cell>
          <cell r="AO154" t="str">
            <v>Increasing Block</v>
          </cell>
          <cell r="AW154">
            <v>7</v>
          </cell>
          <cell r="BG154">
            <v>6</v>
          </cell>
          <cell r="BQ154">
            <v>6.5</v>
          </cell>
          <cell r="BR154" t="str">
            <v>Monthly</v>
          </cell>
          <cell r="BS154" t="str">
            <v>By Meter Size</v>
          </cell>
          <cell r="BW154">
            <v>27</v>
          </cell>
          <cell r="BX154">
            <v>63.75</v>
          </cell>
          <cell r="BY154">
            <v>90</v>
          </cell>
          <cell r="CG154">
            <v>0</v>
          </cell>
          <cell r="CH154" t="b">
            <v>1</v>
          </cell>
          <cell r="CK154">
            <v>5</v>
          </cell>
          <cell r="CL154">
            <v>10</v>
          </cell>
          <cell r="CM154">
            <v>15</v>
          </cell>
          <cell r="CU154" t="str">
            <v>Increasing Block</v>
          </cell>
          <cell r="DC154">
            <v>7</v>
          </cell>
          <cell r="DM154">
            <v>9</v>
          </cell>
          <cell r="DW154">
            <v>9.75</v>
          </cell>
          <cell r="DX154" t="b">
            <v>0</v>
          </cell>
          <cell r="DY154" t="b">
            <v>0</v>
          </cell>
          <cell r="EP154" t="b">
            <v>0</v>
          </cell>
          <cell r="GV154" t="b">
            <v>0</v>
          </cell>
        </row>
        <row r="155">
          <cell r="A155" t="str">
            <v>Franklin</v>
          </cell>
          <cell r="B155" t="str">
            <v>Franklin</v>
          </cell>
          <cell r="C155" t="str">
            <v>SE</v>
          </cell>
          <cell r="D155" t="str">
            <v>Both Water and Sewer</v>
          </cell>
          <cell r="E155" t="str">
            <v>per 1000 gallons</v>
          </cell>
          <cell r="F155" t="str">
            <v>06-07</v>
          </cell>
          <cell r="H155" t="b">
            <v>0</v>
          </cell>
          <cell r="J155" t="b">
            <v>1</v>
          </cell>
          <cell r="K155" t="b">
            <v>1</v>
          </cell>
          <cell r="L155" t="str">
            <v>Monthly</v>
          </cell>
          <cell r="M155" t="str">
            <v>By Meter Size</v>
          </cell>
          <cell r="Q155">
            <v>9.4</v>
          </cell>
          <cell r="R155">
            <v>42.81</v>
          </cell>
          <cell r="S155">
            <v>76.319999999999993</v>
          </cell>
          <cell r="T155">
            <v>126.58</v>
          </cell>
          <cell r="V155">
            <v>204.76</v>
          </cell>
          <cell r="W155">
            <v>282.91000000000003</v>
          </cell>
          <cell r="AA155">
            <v>0</v>
          </cell>
          <cell r="AB155" t="b">
            <v>1</v>
          </cell>
          <cell r="AE155">
            <v>1</v>
          </cell>
          <cell r="AF155">
            <v>6</v>
          </cell>
          <cell r="AG155">
            <v>12</v>
          </cell>
          <cell r="AH155">
            <v>18</v>
          </cell>
          <cell r="AJ155">
            <v>24</v>
          </cell>
          <cell r="AK155">
            <v>30</v>
          </cell>
          <cell r="AO155" t="str">
            <v>Decreasing Block</v>
          </cell>
          <cell r="AW155">
            <v>6</v>
          </cell>
          <cell r="BG155">
            <v>1.84</v>
          </cell>
          <cell r="BQ155">
            <v>1.58</v>
          </cell>
          <cell r="BR155" t="str">
            <v>Monthly</v>
          </cell>
          <cell r="BS155" t="str">
            <v>By Meter Size</v>
          </cell>
          <cell r="BW155">
            <v>19.510000000000002</v>
          </cell>
          <cell r="BX155">
            <v>88.93</v>
          </cell>
          <cell r="BY155">
            <v>158.5</v>
          </cell>
          <cell r="BZ155">
            <v>262.88</v>
          </cell>
          <cell r="CB155">
            <v>425.22</v>
          </cell>
          <cell r="CC155">
            <v>587.58000000000004</v>
          </cell>
          <cell r="CG155">
            <v>0</v>
          </cell>
          <cell r="CH155" t="b">
            <v>1</v>
          </cell>
          <cell r="CK155">
            <v>1</v>
          </cell>
          <cell r="CL155">
            <v>6</v>
          </cell>
          <cell r="CM155">
            <v>12</v>
          </cell>
          <cell r="CN155">
            <v>18</v>
          </cell>
          <cell r="CP155">
            <v>24</v>
          </cell>
          <cell r="CQ155">
            <v>30</v>
          </cell>
          <cell r="CU155" t="str">
            <v>Decreasing Block</v>
          </cell>
          <cell r="DC155">
            <v>6</v>
          </cell>
          <cell r="DM155">
            <v>3.88</v>
          </cell>
          <cell r="DW155">
            <v>3.29</v>
          </cell>
          <cell r="DX155" t="b">
            <v>1</v>
          </cell>
          <cell r="DY155" t="b">
            <v>1</v>
          </cell>
          <cell r="DZ155" t="str">
            <v>Monthly</v>
          </cell>
          <cell r="EA155" t="str">
            <v>Constant</v>
          </cell>
          <cell r="EB155">
            <v>5.4</v>
          </cell>
          <cell r="EO155">
            <v>0</v>
          </cell>
          <cell r="EP155" t="b">
            <v>0</v>
          </cell>
          <cell r="FC155" t="str">
            <v>Uniform Rate</v>
          </cell>
          <cell r="FE155">
            <v>1.9</v>
          </cell>
          <cell r="GF155" t="str">
            <v>Monthly</v>
          </cell>
          <cell r="GG155" t="str">
            <v>Constant</v>
          </cell>
          <cell r="GH155">
            <v>11.22</v>
          </cell>
          <cell r="GU155">
            <v>0</v>
          </cell>
          <cell r="GV155" t="b">
            <v>0</v>
          </cell>
          <cell r="HI155" t="str">
            <v>Uniform Rate</v>
          </cell>
          <cell r="HK155">
            <v>2.6</v>
          </cell>
        </row>
        <row r="156">
          <cell r="A156" t="str">
            <v>Franklinton</v>
          </cell>
          <cell r="B156" t="str">
            <v>Franklinton</v>
          </cell>
          <cell r="C156" t="str">
            <v>SE</v>
          </cell>
          <cell r="D156" t="str">
            <v>Both Water and Sewer</v>
          </cell>
          <cell r="E156" t="str">
            <v>per 1000 gallons</v>
          </cell>
          <cell r="F156" t="str">
            <v>06-07</v>
          </cell>
          <cell r="H156" t="b">
            <v>0</v>
          </cell>
          <cell r="J156" t="b">
            <v>1</v>
          </cell>
          <cell r="K156" t="b">
            <v>0</v>
          </cell>
          <cell r="L156" t="str">
            <v>Monthly</v>
          </cell>
          <cell r="M156" t="str">
            <v>Constant</v>
          </cell>
          <cell r="N156">
            <v>19</v>
          </cell>
          <cell r="AA156">
            <v>2</v>
          </cell>
          <cell r="AB156" t="b">
            <v>0</v>
          </cell>
          <cell r="AO156" t="str">
            <v>Uniform Rate</v>
          </cell>
          <cell r="AQ156">
            <v>4.25</v>
          </cell>
          <cell r="BR156" t="str">
            <v>Monthly</v>
          </cell>
          <cell r="BS156" t="str">
            <v>Constant</v>
          </cell>
          <cell r="BT156">
            <v>38</v>
          </cell>
          <cell r="CG156">
            <v>2</v>
          </cell>
          <cell r="CH156" t="b">
            <v>0</v>
          </cell>
          <cell r="CU156" t="str">
            <v>Uniform Rate</v>
          </cell>
          <cell r="CW156">
            <v>8.5</v>
          </cell>
          <cell r="DX156" t="b">
            <v>1</v>
          </cell>
          <cell r="DY156" t="b">
            <v>0</v>
          </cell>
          <cell r="DZ156" t="str">
            <v>Monthly</v>
          </cell>
          <cell r="EA156" t="str">
            <v>Constant</v>
          </cell>
          <cell r="EB156">
            <v>20</v>
          </cell>
          <cell r="EO156">
            <v>2</v>
          </cell>
          <cell r="EP156" t="b">
            <v>0</v>
          </cell>
          <cell r="FC156" t="str">
            <v>Uniform Rate</v>
          </cell>
          <cell r="FE156">
            <v>7.2</v>
          </cell>
          <cell r="GF156" t="str">
            <v>Monthly</v>
          </cell>
          <cell r="GG156" t="str">
            <v>Constant</v>
          </cell>
          <cell r="GH156">
            <v>40</v>
          </cell>
          <cell r="GU156">
            <v>2</v>
          </cell>
          <cell r="GV156" t="b">
            <v>0</v>
          </cell>
          <cell r="HI156" t="str">
            <v>Uniform Rate</v>
          </cell>
          <cell r="HK156">
            <v>14.4</v>
          </cell>
        </row>
        <row r="157">
          <cell r="A157" t="str">
            <v>Franklinville</v>
          </cell>
          <cell r="B157" t="str">
            <v>Franklinville</v>
          </cell>
          <cell r="C157" t="str">
            <v>OF</v>
          </cell>
          <cell r="D157" t="str">
            <v>Both Water and Sewer</v>
          </cell>
          <cell r="E157" t="str">
            <v>per 1000 gallons</v>
          </cell>
          <cell r="F157" t="str">
            <v>06-07</v>
          </cell>
          <cell r="G157" t="str">
            <v>Has established commercial water rates. Commercial sewer rates set by board.</v>
          </cell>
          <cell r="H157" t="b">
            <v>0</v>
          </cell>
          <cell r="J157" t="b">
            <v>1</v>
          </cell>
          <cell r="K157" t="b">
            <v>1</v>
          </cell>
          <cell r="L157" t="str">
            <v>Monthly</v>
          </cell>
          <cell r="M157" t="str">
            <v>Constant</v>
          </cell>
          <cell r="N157">
            <v>18.25</v>
          </cell>
          <cell r="AA157">
            <v>1</v>
          </cell>
          <cell r="AB157" t="b">
            <v>0</v>
          </cell>
          <cell r="AO157" t="str">
            <v>Uniform Rate</v>
          </cell>
          <cell r="AQ157">
            <v>4.25</v>
          </cell>
          <cell r="BR157" t="str">
            <v>Monthly</v>
          </cell>
          <cell r="BS157" t="str">
            <v>Constant</v>
          </cell>
          <cell r="BT157">
            <v>22.25</v>
          </cell>
          <cell r="CG157">
            <v>1</v>
          </cell>
          <cell r="CH157" t="b">
            <v>0</v>
          </cell>
          <cell r="CU157" t="str">
            <v>Uniform Rate</v>
          </cell>
          <cell r="CW157">
            <v>4.5</v>
          </cell>
          <cell r="DX157" t="b">
            <v>0</v>
          </cell>
          <cell r="DY157" t="b">
            <v>0</v>
          </cell>
          <cell r="DZ157" t="str">
            <v>Monthly</v>
          </cell>
          <cell r="EA157" t="str">
            <v>Constant</v>
          </cell>
          <cell r="EB157">
            <v>13.25</v>
          </cell>
          <cell r="EO157">
            <v>1</v>
          </cell>
          <cell r="EP157" t="b">
            <v>0</v>
          </cell>
          <cell r="FC157" t="str">
            <v>Tiered Flat Fees</v>
          </cell>
          <cell r="FK157">
            <v>3</v>
          </cell>
          <cell r="FL157">
            <v>5</v>
          </cell>
          <cell r="FU157">
            <v>2</v>
          </cell>
          <cell r="FV157">
            <v>4</v>
          </cell>
          <cell r="GE157">
            <v>4</v>
          </cell>
          <cell r="GV157" t="b">
            <v>0</v>
          </cell>
        </row>
        <row r="158">
          <cell r="A158" t="str">
            <v>Fremont</v>
          </cell>
          <cell r="B158" t="str">
            <v>Fremont</v>
          </cell>
          <cell r="C158" t="str">
            <v>OF</v>
          </cell>
          <cell r="D158" t="str">
            <v>Both Water and Sewer</v>
          </cell>
          <cell r="E158" t="str">
            <v>per 1000 gallons</v>
          </cell>
          <cell r="F158" t="str">
            <v>06-07</v>
          </cell>
          <cell r="G158" t="str">
            <v>Has negotiated rates for individual customers.</v>
          </cell>
          <cell r="H158" t="b">
            <v>0</v>
          </cell>
          <cell r="J158" t="b">
            <v>1</v>
          </cell>
          <cell r="K158" t="b">
            <v>0</v>
          </cell>
          <cell r="L158" t="str">
            <v>Monthly</v>
          </cell>
          <cell r="M158" t="str">
            <v>Constant</v>
          </cell>
          <cell r="N158">
            <v>14.25</v>
          </cell>
          <cell r="AA158">
            <v>0</v>
          </cell>
          <cell r="AB158" t="b">
            <v>0</v>
          </cell>
          <cell r="AO158" t="str">
            <v>Uniform Rate</v>
          </cell>
          <cell r="AQ158">
            <v>2.99</v>
          </cell>
          <cell r="BR158" t="str">
            <v>Monthly</v>
          </cell>
          <cell r="BS158" t="str">
            <v>Constant</v>
          </cell>
          <cell r="BT158">
            <v>14.25</v>
          </cell>
          <cell r="CG158">
            <v>0</v>
          </cell>
          <cell r="CH158" t="b">
            <v>0</v>
          </cell>
          <cell r="CU158" t="str">
            <v>Uniform Rate</v>
          </cell>
          <cell r="CW158">
            <v>4.5199999999999996</v>
          </cell>
          <cell r="DX158" t="b">
            <v>0</v>
          </cell>
          <cell r="DY158" t="b">
            <v>0</v>
          </cell>
          <cell r="DZ158" t="str">
            <v>Monthly</v>
          </cell>
          <cell r="EA158" t="str">
            <v>Constant</v>
          </cell>
          <cell r="EB158">
            <v>17.5</v>
          </cell>
          <cell r="EO158">
            <v>0</v>
          </cell>
          <cell r="EP158" t="b">
            <v>0</v>
          </cell>
          <cell r="FC158" t="str">
            <v>Uniform Rate</v>
          </cell>
          <cell r="FE158">
            <v>8.5399999999999991</v>
          </cell>
          <cell r="GV158" t="b">
            <v>0</v>
          </cell>
        </row>
        <row r="159">
          <cell r="A159" t="str">
            <v>Fuquay-Varina</v>
          </cell>
          <cell r="B159" t="str">
            <v>Fuquay-Varina</v>
          </cell>
          <cell r="C159" t="str">
            <v>SE</v>
          </cell>
          <cell r="D159" t="str">
            <v>Both Water and Sewer</v>
          </cell>
          <cell r="E159" t="str">
            <v>per 1000 gallons</v>
          </cell>
          <cell r="F159" t="str">
            <v>06-07</v>
          </cell>
          <cell r="H159" t="b">
            <v>0</v>
          </cell>
          <cell r="J159" t="b">
            <v>1</v>
          </cell>
          <cell r="K159" t="b">
            <v>0</v>
          </cell>
          <cell r="L159" t="str">
            <v>Monthly</v>
          </cell>
          <cell r="M159" t="str">
            <v>Constant</v>
          </cell>
          <cell r="N159">
            <v>8.6999999999999993</v>
          </cell>
          <cell r="AA159">
            <v>2</v>
          </cell>
          <cell r="AB159" t="b">
            <v>0</v>
          </cell>
          <cell r="AO159" t="str">
            <v>Uniform Rate</v>
          </cell>
          <cell r="AQ159">
            <v>4.05</v>
          </cell>
          <cell r="BR159" t="str">
            <v>Monthly</v>
          </cell>
          <cell r="BS159" t="str">
            <v>Constant</v>
          </cell>
          <cell r="BT159">
            <v>17.399999999999999</v>
          </cell>
          <cell r="CG159">
            <v>2</v>
          </cell>
          <cell r="CH159" t="b">
            <v>0</v>
          </cell>
          <cell r="CU159" t="str">
            <v>Uniform Rate</v>
          </cell>
          <cell r="CW159">
            <v>8.1</v>
          </cell>
          <cell r="DX159" t="b">
            <v>1</v>
          </cell>
          <cell r="DY159" t="b">
            <v>0</v>
          </cell>
          <cell r="DZ159" t="str">
            <v>Monthly</v>
          </cell>
          <cell r="EA159" t="str">
            <v>Constant</v>
          </cell>
          <cell r="EB159">
            <v>8.5</v>
          </cell>
          <cell r="EO159">
            <v>0</v>
          </cell>
          <cell r="EP159" t="b">
            <v>0</v>
          </cell>
          <cell r="FC159" t="str">
            <v>Uniform Rate</v>
          </cell>
          <cell r="FE159">
            <v>3.7</v>
          </cell>
          <cell r="GF159" t="str">
            <v>Monthly</v>
          </cell>
          <cell r="GG159" t="str">
            <v>Constant</v>
          </cell>
          <cell r="GH159">
            <v>17</v>
          </cell>
          <cell r="GU159">
            <v>0</v>
          </cell>
          <cell r="GV159" t="b">
            <v>0</v>
          </cell>
          <cell r="HI159" t="str">
            <v>Uniform Rate</v>
          </cell>
          <cell r="HK159">
            <v>7.4</v>
          </cell>
        </row>
        <row r="160">
          <cell r="A160" t="str">
            <v>Gamewell</v>
          </cell>
          <cell r="B160" t="str">
            <v>Gamewell</v>
          </cell>
          <cell r="C160" t="str">
            <v>OF</v>
          </cell>
          <cell r="D160" t="str">
            <v>Sewer Only</v>
          </cell>
          <cell r="E160" t="str">
            <v>per 1000 gallons</v>
          </cell>
          <cell r="F160" t="str">
            <v>06-07</v>
          </cell>
          <cell r="G160" t="str">
            <v>Includes $1.00 administrative fee.</v>
          </cell>
          <cell r="H160" t="b">
            <v>0</v>
          </cell>
          <cell r="J160" t="b">
            <v>0</v>
          </cell>
          <cell r="K160" t="b">
            <v>0</v>
          </cell>
          <cell r="AB160" t="b">
            <v>0</v>
          </cell>
          <cell r="CH160" t="b">
            <v>0</v>
          </cell>
          <cell r="DX160" t="b">
            <v>0</v>
          </cell>
          <cell r="DY160" t="b">
            <v>0</v>
          </cell>
          <cell r="DZ160" t="str">
            <v>Monthly</v>
          </cell>
          <cell r="EA160" t="str">
            <v>Constant</v>
          </cell>
          <cell r="EB160">
            <v>13.4</v>
          </cell>
          <cell r="EO160">
            <v>4</v>
          </cell>
          <cell r="EP160" t="b">
            <v>0</v>
          </cell>
          <cell r="FC160" t="str">
            <v>Uniform Rate</v>
          </cell>
          <cell r="FE160">
            <v>3.35</v>
          </cell>
          <cell r="GV160" t="b">
            <v>0</v>
          </cell>
        </row>
        <row r="161">
          <cell r="A161" t="str">
            <v>Gastonia</v>
          </cell>
          <cell r="B161" t="str">
            <v>Gastonia</v>
          </cell>
          <cell r="C161" t="str">
            <v>SE</v>
          </cell>
          <cell r="D161" t="str">
            <v>Both Water and Sewer</v>
          </cell>
          <cell r="E161" t="str">
            <v>per 1000 gallons</v>
          </cell>
          <cell r="F161" t="str">
            <v>06-07</v>
          </cell>
          <cell r="H161" t="b">
            <v>0</v>
          </cell>
          <cell r="I161" t="str">
            <v>Includes customer charges</v>
          </cell>
          <cell r="J161" t="b">
            <v>1</v>
          </cell>
          <cell r="K161" t="b">
            <v>0</v>
          </cell>
          <cell r="L161" t="str">
            <v>Monthly</v>
          </cell>
          <cell r="M161" t="str">
            <v>By Meter Size</v>
          </cell>
          <cell r="Q161">
            <v>9.56</v>
          </cell>
          <cell r="R161">
            <v>20.53</v>
          </cell>
          <cell r="S161">
            <v>37.39</v>
          </cell>
          <cell r="T161">
            <v>57.7</v>
          </cell>
          <cell r="U161">
            <v>111.78</v>
          </cell>
          <cell r="V161">
            <v>172.7</v>
          </cell>
          <cell r="W161">
            <v>341.8</v>
          </cell>
          <cell r="X161">
            <v>544.71</v>
          </cell>
          <cell r="Y161">
            <v>849.07</v>
          </cell>
          <cell r="AA161">
            <v>0</v>
          </cell>
          <cell r="AB161" t="b">
            <v>0</v>
          </cell>
          <cell r="AO161" t="str">
            <v>Decreasing Block</v>
          </cell>
          <cell r="AW161">
            <v>500</v>
          </cell>
          <cell r="AX161">
            <v>10000</v>
          </cell>
          <cell r="BG161">
            <v>2.72</v>
          </cell>
          <cell r="BH161">
            <v>2.5499999999999998</v>
          </cell>
          <cell r="BQ161">
            <v>2.0299999999999998</v>
          </cell>
          <cell r="BR161" t="str">
            <v>Monthly</v>
          </cell>
          <cell r="BS161" t="str">
            <v>By Meter Size</v>
          </cell>
          <cell r="BW161">
            <v>15.48</v>
          </cell>
          <cell r="BX161">
            <v>37.46</v>
          </cell>
          <cell r="BY161">
            <v>71.209999999999994</v>
          </cell>
          <cell r="BZ161">
            <v>111.82</v>
          </cell>
          <cell r="CA161">
            <v>220.01</v>
          </cell>
          <cell r="CB161">
            <v>341.8</v>
          </cell>
          <cell r="CC161">
            <v>679.99</v>
          </cell>
          <cell r="CD161">
            <v>1085.82</v>
          </cell>
          <cell r="CE161">
            <v>1694.59</v>
          </cell>
          <cell r="CG161">
            <v>0</v>
          </cell>
          <cell r="CH161" t="b">
            <v>0</v>
          </cell>
          <cell r="CU161" t="str">
            <v>Decreasing Block</v>
          </cell>
          <cell r="DC161">
            <v>500</v>
          </cell>
          <cell r="DD161">
            <v>10000</v>
          </cell>
          <cell r="DM161">
            <v>5.44</v>
          </cell>
          <cell r="DN161">
            <v>5.12</v>
          </cell>
          <cell r="DW161">
            <v>4.09</v>
          </cell>
          <cell r="DX161" t="b">
            <v>1</v>
          </cell>
          <cell r="DY161" t="b">
            <v>0</v>
          </cell>
          <cell r="DZ161" t="str">
            <v>Monthly</v>
          </cell>
          <cell r="EA161" t="str">
            <v>By Meter Size</v>
          </cell>
          <cell r="EE161">
            <v>11.44</v>
          </cell>
          <cell r="EF161">
            <v>25.31</v>
          </cell>
          <cell r="EG161">
            <v>46.64</v>
          </cell>
          <cell r="EH161">
            <v>72.319999999999993</v>
          </cell>
          <cell r="EI161">
            <v>140.69999999999999</v>
          </cell>
          <cell r="EJ161">
            <v>217.63</v>
          </cell>
          <cell r="EK161">
            <v>431.4</v>
          </cell>
          <cell r="EL161">
            <v>687.88</v>
          </cell>
          <cell r="EM161">
            <v>1072.6099999999999</v>
          </cell>
          <cell r="EO161">
            <v>0</v>
          </cell>
          <cell r="EP161" t="b">
            <v>0</v>
          </cell>
          <cell r="FC161" t="str">
            <v>Uniform Rate</v>
          </cell>
          <cell r="FE161">
            <v>3.34</v>
          </cell>
          <cell r="GF161" t="str">
            <v>Monthly</v>
          </cell>
          <cell r="GG161" t="str">
            <v>By Meter Size</v>
          </cell>
          <cell r="GK161">
            <v>17</v>
          </cell>
          <cell r="GL161">
            <v>41.15</v>
          </cell>
          <cell r="GM161">
            <v>78.290000000000006</v>
          </cell>
          <cell r="GN161">
            <v>122.93</v>
          </cell>
          <cell r="GO161">
            <v>241.92</v>
          </cell>
          <cell r="GP161">
            <v>375.79</v>
          </cell>
          <cell r="GQ161">
            <v>747.76</v>
          </cell>
          <cell r="GR161">
            <v>1194</v>
          </cell>
          <cell r="GS161">
            <v>1863.45</v>
          </cell>
          <cell r="GU161">
            <v>0</v>
          </cell>
          <cell r="GV161" t="b">
            <v>0</v>
          </cell>
          <cell r="HI161" t="str">
            <v>Uniform Rate</v>
          </cell>
          <cell r="HK161">
            <v>5.82</v>
          </cell>
        </row>
        <row r="162">
          <cell r="A162" t="str">
            <v>Gates County</v>
          </cell>
          <cell r="B162" t="str">
            <v>Gates County</v>
          </cell>
          <cell r="C162" t="str">
            <v>0506</v>
          </cell>
          <cell r="D162" t="str">
            <v>Water Only</v>
          </cell>
          <cell r="E162" t="str">
            <v>per 1000 gallons</v>
          </cell>
          <cell r="F162" t="str">
            <v>05-06</v>
          </cell>
          <cell r="H162" t="b">
            <v>0</v>
          </cell>
          <cell r="J162" t="b">
            <v>0</v>
          </cell>
          <cell r="K162" t="b">
            <v>0</v>
          </cell>
          <cell r="L162" t="str">
            <v>Monthly</v>
          </cell>
          <cell r="M162" t="str">
            <v>Constant</v>
          </cell>
          <cell r="N162">
            <v>9</v>
          </cell>
          <cell r="AA162">
            <v>2</v>
          </cell>
          <cell r="AB162" t="b">
            <v>0</v>
          </cell>
          <cell r="AO162" t="str">
            <v>Uniform Rate</v>
          </cell>
          <cell r="AQ162">
            <v>1.5</v>
          </cell>
          <cell r="CH162" t="b">
            <v>0</v>
          </cell>
          <cell r="DX162" t="b">
            <v>0</v>
          </cell>
          <cell r="DY162" t="b">
            <v>0</v>
          </cell>
          <cell r="EP162" t="b">
            <v>0</v>
          </cell>
          <cell r="GV162" t="b">
            <v>0</v>
          </cell>
        </row>
        <row r="163">
          <cell r="A163" t="str">
            <v>Gibson</v>
          </cell>
          <cell r="B163" t="str">
            <v>Gibson</v>
          </cell>
          <cell r="C163" t="str">
            <v>SE</v>
          </cell>
          <cell r="D163" t="str">
            <v>Both Water and Sewer</v>
          </cell>
          <cell r="E163" t="str">
            <v>per 1000 gallons</v>
          </cell>
          <cell r="F163" t="str">
            <v>06-07</v>
          </cell>
          <cell r="H163" t="b">
            <v>0</v>
          </cell>
          <cell r="J163" t="b">
            <v>0</v>
          </cell>
          <cell r="K163" t="b">
            <v>0</v>
          </cell>
          <cell r="L163" t="str">
            <v>Monthly</v>
          </cell>
          <cell r="M163" t="str">
            <v>Constant</v>
          </cell>
          <cell r="N163">
            <v>20.85</v>
          </cell>
          <cell r="AA163">
            <v>3</v>
          </cell>
          <cell r="AB163" t="b">
            <v>0</v>
          </cell>
          <cell r="AO163" t="str">
            <v>Increasing Block</v>
          </cell>
          <cell r="AW163">
            <v>10</v>
          </cell>
          <cell r="BG163">
            <v>1.89</v>
          </cell>
          <cell r="BQ163">
            <v>1.94</v>
          </cell>
          <cell r="CH163" t="b">
            <v>0</v>
          </cell>
          <cell r="DX163" t="b">
            <v>0</v>
          </cell>
          <cell r="DY163" t="b">
            <v>0</v>
          </cell>
          <cell r="DZ163" t="str">
            <v>Monthly</v>
          </cell>
          <cell r="EA163" t="str">
            <v>Constant</v>
          </cell>
          <cell r="EB163">
            <v>9.35</v>
          </cell>
          <cell r="EO163">
            <v>0</v>
          </cell>
          <cell r="EP163" t="b">
            <v>0</v>
          </cell>
          <cell r="FC163" t="str">
            <v>Uniform Rate</v>
          </cell>
          <cell r="FE163">
            <v>2.1</v>
          </cell>
          <cell r="GV163" t="b">
            <v>0</v>
          </cell>
        </row>
        <row r="164">
          <cell r="A164" t="str">
            <v>Gibsonville</v>
          </cell>
          <cell r="B164" t="str">
            <v>Gibsonville</v>
          </cell>
          <cell r="C164" t="str">
            <v>OF</v>
          </cell>
          <cell r="D164" t="str">
            <v>Both Water and Sewer</v>
          </cell>
          <cell r="E164" t="str">
            <v>per 1000 gallons</v>
          </cell>
          <cell r="F164" t="str">
            <v>06-07</v>
          </cell>
          <cell r="G164" t="str">
            <v>Water and sewer rates are equal; outside rates are double.</v>
          </cell>
          <cell r="H164" t="b">
            <v>0</v>
          </cell>
          <cell r="J164" t="b">
            <v>1</v>
          </cell>
          <cell r="K164" t="b">
            <v>0</v>
          </cell>
          <cell r="L164" t="str">
            <v>Unknown</v>
          </cell>
          <cell r="M164" t="str">
            <v>Constant</v>
          </cell>
          <cell r="N164">
            <v>14</v>
          </cell>
          <cell r="AA164">
            <v>2.5</v>
          </cell>
          <cell r="AB164" t="b">
            <v>0</v>
          </cell>
          <cell r="AO164" t="str">
            <v>Uniform Rate</v>
          </cell>
          <cell r="AQ164">
            <v>2.75</v>
          </cell>
          <cell r="BR164" t="str">
            <v>Unknown</v>
          </cell>
          <cell r="BS164" t="str">
            <v>Constant</v>
          </cell>
          <cell r="BT164">
            <v>28</v>
          </cell>
          <cell r="CG164">
            <v>2.5</v>
          </cell>
          <cell r="CH164" t="b">
            <v>0</v>
          </cell>
          <cell r="CU164" t="str">
            <v>Uniform Rate</v>
          </cell>
          <cell r="CW164">
            <v>5.5</v>
          </cell>
          <cell r="DX164" t="b">
            <v>1</v>
          </cell>
          <cell r="DY164" t="b">
            <v>0</v>
          </cell>
          <cell r="DZ164" t="str">
            <v>Unknown</v>
          </cell>
          <cell r="EA164" t="str">
            <v>Constant</v>
          </cell>
          <cell r="EB164">
            <v>14</v>
          </cell>
          <cell r="EO164">
            <v>2.5</v>
          </cell>
          <cell r="EP164" t="b">
            <v>0</v>
          </cell>
          <cell r="FC164" t="str">
            <v>Uniform Rate</v>
          </cell>
          <cell r="FE164">
            <v>2.75</v>
          </cell>
          <cell r="GF164" t="str">
            <v>Unknown</v>
          </cell>
          <cell r="GG164" t="str">
            <v>Constant</v>
          </cell>
          <cell r="GH164">
            <v>28</v>
          </cell>
          <cell r="GU164">
            <v>2.5</v>
          </cell>
          <cell r="GV164" t="b">
            <v>0</v>
          </cell>
          <cell r="HI164" t="str">
            <v>Uniform Rate</v>
          </cell>
          <cell r="HK164">
            <v>5.5</v>
          </cell>
        </row>
        <row r="165">
          <cell r="A165" t="str">
            <v>Goldsboro</v>
          </cell>
          <cell r="B165" t="str">
            <v>Goldsboro</v>
          </cell>
          <cell r="C165" t="str">
            <v>OF</v>
          </cell>
          <cell r="D165" t="str">
            <v>Both Water and Sewer</v>
          </cell>
          <cell r="E165" t="str">
            <v>per 100 cf</v>
          </cell>
          <cell r="F165" t="str">
            <v>06-07</v>
          </cell>
          <cell r="G165" t="str">
            <v>Has industrial sewer rates.</v>
          </cell>
          <cell r="H165" t="b">
            <v>0</v>
          </cell>
          <cell r="J165" t="b">
            <v>1</v>
          </cell>
          <cell r="K165" t="b">
            <v>0</v>
          </cell>
          <cell r="L165" t="str">
            <v>Monthly</v>
          </cell>
          <cell r="M165" t="str">
            <v>By Meter Size</v>
          </cell>
          <cell r="Q165">
            <v>4.6399999999999997</v>
          </cell>
          <cell r="R165">
            <v>5.08</v>
          </cell>
          <cell r="S165">
            <v>5.82</v>
          </cell>
          <cell r="T165">
            <v>6.73</v>
          </cell>
          <cell r="U165">
            <v>9.56</v>
          </cell>
          <cell r="V165">
            <v>13.37</v>
          </cell>
          <cell r="W165">
            <v>22.23</v>
          </cell>
          <cell r="X165">
            <v>37.39</v>
          </cell>
          <cell r="Y165">
            <v>63.93</v>
          </cell>
          <cell r="AA165">
            <v>0</v>
          </cell>
          <cell r="AB165" t="b">
            <v>0</v>
          </cell>
          <cell r="AO165" t="str">
            <v>Uniform Rate</v>
          </cell>
          <cell r="AQ165">
            <v>1.32</v>
          </cell>
          <cell r="BR165" t="str">
            <v>Monthly</v>
          </cell>
          <cell r="BS165" t="str">
            <v>By Meter Size</v>
          </cell>
          <cell r="BW165">
            <v>9.2799999999999994</v>
          </cell>
          <cell r="BX165">
            <v>10.16</v>
          </cell>
          <cell r="BY165">
            <v>11.64</v>
          </cell>
          <cell r="BZ165">
            <v>13.46</v>
          </cell>
          <cell r="CA165">
            <v>19.12</v>
          </cell>
          <cell r="CB165">
            <v>26.74</v>
          </cell>
          <cell r="CC165">
            <v>44.46</v>
          </cell>
          <cell r="CD165">
            <v>74.78</v>
          </cell>
          <cell r="CE165">
            <v>127.86</v>
          </cell>
          <cell r="CG165">
            <v>0</v>
          </cell>
          <cell r="CH165" t="b">
            <v>0</v>
          </cell>
          <cell r="CU165" t="str">
            <v>Uniform Rate</v>
          </cell>
          <cell r="CW165">
            <v>2.64</v>
          </cell>
          <cell r="DX165" t="b">
            <v>1</v>
          </cell>
          <cell r="DY165" t="b">
            <v>0</v>
          </cell>
          <cell r="DZ165" t="str">
            <v>Monthly</v>
          </cell>
          <cell r="EA165" t="str">
            <v>None</v>
          </cell>
          <cell r="EO165">
            <v>0</v>
          </cell>
          <cell r="EP165" t="b">
            <v>0</v>
          </cell>
          <cell r="FC165" t="str">
            <v>Uniform Rate</v>
          </cell>
          <cell r="FE165">
            <v>4.17</v>
          </cell>
          <cell r="GF165" t="str">
            <v>Monthly</v>
          </cell>
          <cell r="GG165" t="str">
            <v>None</v>
          </cell>
          <cell r="GU165">
            <v>0</v>
          </cell>
          <cell r="GV165" t="b">
            <v>0</v>
          </cell>
          <cell r="HI165" t="str">
            <v>Uniform Rate</v>
          </cell>
          <cell r="HK165">
            <v>8.34</v>
          </cell>
        </row>
        <row r="166">
          <cell r="A166" t="str">
            <v>Graham</v>
          </cell>
          <cell r="B166" t="str">
            <v>Graham</v>
          </cell>
          <cell r="C166" t="str">
            <v>SE</v>
          </cell>
          <cell r="D166" t="str">
            <v>Both Water and Sewer</v>
          </cell>
          <cell r="E166" t="str">
            <v>per 1000 gallons</v>
          </cell>
          <cell r="F166" t="str">
            <v>06-07</v>
          </cell>
          <cell r="H166" t="b">
            <v>0</v>
          </cell>
          <cell r="J166" t="b">
            <v>1</v>
          </cell>
          <cell r="K166" t="b">
            <v>0</v>
          </cell>
          <cell r="L166" t="str">
            <v>Bi-monthly</v>
          </cell>
          <cell r="M166" t="str">
            <v>Constant</v>
          </cell>
          <cell r="N166">
            <v>16.72</v>
          </cell>
          <cell r="AA166">
            <v>4</v>
          </cell>
          <cell r="AB166" t="b">
            <v>0</v>
          </cell>
          <cell r="AO166" t="str">
            <v>Decreasing Block</v>
          </cell>
          <cell r="AW166">
            <v>10</v>
          </cell>
          <cell r="AX166">
            <v>20</v>
          </cell>
          <cell r="AY166">
            <v>100</v>
          </cell>
          <cell r="AZ166">
            <v>500</v>
          </cell>
          <cell r="BG166">
            <v>3.47</v>
          </cell>
          <cell r="BH166">
            <v>3.26</v>
          </cell>
          <cell r="BI166">
            <v>2.77</v>
          </cell>
          <cell r="BJ166">
            <v>2.54</v>
          </cell>
          <cell r="BQ166">
            <v>2.25</v>
          </cell>
          <cell r="BR166" t="str">
            <v>Bi-monthly</v>
          </cell>
          <cell r="BS166" t="str">
            <v>Constant</v>
          </cell>
          <cell r="BT166">
            <v>33.44</v>
          </cell>
          <cell r="CG166">
            <v>4</v>
          </cell>
          <cell r="CH166" t="b">
            <v>0</v>
          </cell>
          <cell r="CU166" t="str">
            <v>Decreasing Block</v>
          </cell>
          <cell r="DC166">
            <v>10</v>
          </cell>
          <cell r="DD166">
            <v>20</v>
          </cell>
          <cell r="DE166">
            <v>100</v>
          </cell>
          <cell r="DF166">
            <v>500</v>
          </cell>
          <cell r="DM166">
            <v>6.94</v>
          </cell>
          <cell r="DN166">
            <v>6.52</v>
          </cell>
          <cell r="DO166">
            <v>5.54</v>
          </cell>
          <cell r="DP166">
            <v>5.08</v>
          </cell>
          <cell r="DW166">
            <v>4.5</v>
          </cell>
          <cell r="DX166" t="b">
            <v>0</v>
          </cell>
          <cell r="DY166" t="b">
            <v>0</v>
          </cell>
          <cell r="DZ166" t="str">
            <v>Bi-monthly</v>
          </cell>
          <cell r="EA166" t="str">
            <v>Constant</v>
          </cell>
          <cell r="EB166">
            <v>15.72</v>
          </cell>
          <cell r="EO166">
            <v>4</v>
          </cell>
          <cell r="EP166" t="b">
            <v>0</v>
          </cell>
          <cell r="FC166" t="str">
            <v>Uniform Rate</v>
          </cell>
          <cell r="FE166">
            <v>3.93</v>
          </cell>
          <cell r="GV166" t="b">
            <v>0</v>
          </cell>
        </row>
        <row r="167">
          <cell r="A167" t="str">
            <v>Granite Falls</v>
          </cell>
          <cell r="B167" t="str">
            <v>Granite Falls</v>
          </cell>
          <cell r="C167" t="str">
            <v>SE</v>
          </cell>
          <cell r="D167" t="str">
            <v>Both Water and Sewer</v>
          </cell>
          <cell r="E167" t="str">
            <v>per 1000 gallons</v>
          </cell>
          <cell r="F167" t="str">
            <v>06-07</v>
          </cell>
          <cell r="H167" t="b">
            <v>0</v>
          </cell>
          <cell r="J167" t="b">
            <v>1</v>
          </cell>
          <cell r="K167" t="b">
            <v>0</v>
          </cell>
          <cell r="L167" t="str">
            <v>Monthly</v>
          </cell>
          <cell r="M167" t="str">
            <v>Constant</v>
          </cell>
          <cell r="N167">
            <v>13.5</v>
          </cell>
          <cell r="AA167">
            <v>3</v>
          </cell>
          <cell r="AB167" t="b">
            <v>0</v>
          </cell>
          <cell r="AO167" t="str">
            <v>Increasing/Decreasing Block</v>
          </cell>
          <cell r="AW167">
            <v>25</v>
          </cell>
          <cell r="AX167">
            <v>50</v>
          </cell>
          <cell r="AY167">
            <v>100</v>
          </cell>
          <cell r="BG167">
            <v>2.6</v>
          </cell>
          <cell r="BH167">
            <v>2.75</v>
          </cell>
          <cell r="BI167">
            <v>2.5</v>
          </cell>
          <cell r="BQ167">
            <v>2.25</v>
          </cell>
          <cell r="BR167" t="str">
            <v>Monthly</v>
          </cell>
          <cell r="BS167" t="str">
            <v>Constant</v>
          </cell>
          <cell r="BT167">
            <v>24</v>
          </cell>
          <cell r="CG167">
            <v>3</v>
          </cell>
          <cell r="CH167" t="b">
            <v>0</v>
          </cell>
          <cell r="CU167" t="str">
            <v>Increasing/Decreasing Block</v>
          </cell>
          <cell r="DC167">
            <v>25</v>
          </cell>
          <cell r="DD167">
            <v>50</v>
          </cell>
          <cell r="DE167">
            <v>100</v>
          </cell>
          <cell r="DM167">
            <v>4.68</v>
          </cell>
          <cell r="DN167">
            <v>4.95</v>
          </cell>
          <cell r="DO167">
            <v>4.5</v>
          </cell>
          <cell r="DW167">
            <v>4.05</v>
          </cell>
          <cell r="DX167" t="b">
            <v>1</v>
          </cell>
          <cell r="DY167" t="b">
            <v>1</v>
          </cell>
          <cell r="DZ167" t="str">
            <v>Monthly</v>
          </cell>
          <cell r="EA167" t="str">
            <v>Constant</v>
          </cell>
          <cell r="EB167">
            <v>7.4</v>
          </cell>
          <cell r="EO167">
            <v>0</v>
          </cell>
          <cell r="EP167" t="b">
            <v>0</v>
          </cell>
          <cell r="FC167" t="str">
            <v>Increasing Block</v>
          </cell>
          <cell r="FK167">
            <v>15</v>
          </cell>
          <cell r="FU167">
            <v>2.1</v>
          </cell>
          <cell r="GE167">
            <v>2.25</v>
          </cell>
          <cell r="GF167" t="str">
            <v>Monthly</v>
          </cell>
          <cell r="GG167" t="str">
            <v>Constant</v>
          </cell>
          <cell r="GH167">
            <v>13.32</v>
          </cell>
          <cell r="GU167">
            <v>0</v>
          </cell>
          <cell r="GV167" t="b">
            <v>0</v>
          </cell>
          <cell r="HI167" t="str">
            <v>Increasing Block</v>
          </cell>
          <cell r="HQ167">
            <v>15</v>
          </cell>
          <cell r="IA167">
            <v>3.78</v>
          </cell>
          <cell r="IK167">
            <v>4.05</v>
          </cell>
        </row>
        <row r="168">
          <cell r="A168" t="str">
            <v>Greenevers</v>
          </cell>
          <cell r="B168" t="str">
            <v>Greenevers</v>
          </cell>
          <cell r="C168" t="str">
            <v>SE</v>
          </cell>
          <cell r="D168" t="str">
            <v>Both Water and Sewer</v>
          </cell>
          <cell r="E168" t="str">
            <v>per 1000 gallons</v>
          </cell>
          <cell r="F168" t="str">
            <v>06-07</v>
          </cell>
          <cell r="G168" t="str">
            <v>Missing sewer commercial rates?</v>
          </cell>
          <cell r="H168" t="b">
            <v>0</v>
          </cell>
          <cell r="J168" t="b">
            <v>0</v>
          </cell>
          <cell r="K168" t="b">
            <v>1</v>
          </cell>
          <cell r="L168" t="str">
            <v>Unknown</v>
          </cell>
          <cell r="M168" t="str">
            <v>Constant</v>
          </cell>
          <cell r="N168">
            <v>12</v>
          </cell>
          <cell r="AA168">
            <v>3</v>
          </cell>
          <cell r="AB168" t="b">
            <v>0</v>
          </cell>
          <cell r="AO168" t="str">
            <v>Decreasing Block</v>
          </cell>
          <cell r="AW168">
            <v>5</v>
          </cell>
          <cell r="BG168">
            <v>1</v>
          </cell>
          <cell r="BQ168">
            <v>0.75</v>
          </cell>
          <cell r="CH168" t="b">
            <v>0</v>
          </cell>
          <cell r="DX168" t="b">
            <v>0</v>
          </cell>
          <cell r="DY168" t="b">
            <v>0</v>
          </cell>
          <cell r="DZ168" t="str">
            <v>Unknown</v>
          </cell>
          <cell r="EA168" t="str">
            <v>Constant</v>
          </cell>
          <cell r="EB168">
            <v>9</v>
          </cell>
          <cell r="EO168">
            <v>3</v>
          </cell>
          <cell r="EP168" t="b">
            <v>0</v>
          </cell>
          <cell r="FC168" t="str">
            <v>Decreasing Block</v>
          </cell>
          <cell r="FK168">
            <v>5</v>
          </cell>
          <cell r="FU168">
            <v>1</v>
          </cell>
          <cell r="GE168">
            <v>0.75</v>
          </cell>
          <cell r="GV168" t="b">
            <v>0</v>
          </cell>
        </row>
        <row r="169">
          <cell r="A169" t="str">
            <v>Greensboro</v>
          </cell>
          <cell r="B169" t="str">
            <v>Greensboro</v>
          </cell>
          <cell r="C169" t="str">
            <v>SE</v>
          </cell>
          <cell r="D169" t="str">
            <v>Both Water and Sewer</v>
          </cell>
          <cell r="E169" t="str">
            <v>per 100 cf</v>
          </cell>
          <cell r="F169" t="str">
            <v>06-07</v>
          </cell>
          <cell r="H169" t="b">
            <v>0</v>
          </cell>
          <cell r="J169" t="b">
            <v>1</v>
          </cell>
          <cell r="K169" t="b">
            <v>1</v>
          </cell>
          <cell r="L169" t="str">
            <v>Quarterly</v>
          </cell>
          <cell r="M169" t="str">
            <v>By Meter Size</v>
          </cell>
          <cell r="P169">
            <v>6.3</v>
          </cell>
          <cell r="Q169">
            <v>8.6999999999999993</v>
          </cell>
          <cell r="AA169">
            <v>0</v>
          </cell>
          <cell r="AB169" t="b">
            <v>0</v>
          </cell>
          <cell r="AO169" t="str">
            <v>Increasing Block</v>
          </cell>
          <cell r="AW169">
            <v>9</v>
          </cell>
          <cell r="AX169">
            <v>30</v>
          </cell>
          <cell r="AY169">
            <v>60</v>
          </cell>
          <cell r="BG169">
            <v>1.47</v>
          </cell>
          <cell r="BH169">
            <v>2.0499999999999998</v>
          </cell>
          <cell r="BI169">
            <v>2.65</v>
          </cell>
          <cell r="BQ169">
            <v>3.4</v>
          </cell>
          <cell r="BR169" t="str">
            <v>Monthly</v>
          </cell>
          <cell r="BS169" t="str">
            <v>By Meter Size</v>
          </cell>
          <cell r="BV169">
            <v>12.6</v>
          </cell>
          <cell r="BW169">
            <v>17.399999999999999</v>
          </cell>
          <cell r="CG169">
            <v>0</v>
          </cell>
          <cell r="CH169" t="b">
            <v>0</v>
          </cell>
          <cell r="CU169" t="str">
            <v>Increasing Block</v>
          </cell>
          <cell r="DC169">
            <v>3</v>
          </cell>
          <cell r="DD169">
            <v>10</v>
          </cell>
          <cell r="DE169">
            <v>20</v>
          </cell>
          <cell r="DM169">
            <v>2.94</v>
          </cell>
          <cell r="DN169">
            <v>4.0999999999999996</v>
          </cell>
          <cell r="DO169">
            <v>5.3</v>
          </cell>
          <cell r="DW169">
            <v>6.8</v>
          </cell>
          <cell r="DX169" t="b">
            <v>1</v>
          </cell>
          <cell r="DY169" t="b">
            <v>1</v>
          </cell>
          <cell r="DZ169" t="str">
            <v>Quarterly</v>
          </cell>
          <cell r="EA169" t="str">
            <v>By Meter Size</v>
          </cell>
          <cell r="ED169">
            <v>6.3</v>
          </cell>
          <cell r="EE169">
            <v>8.6999999999999993</v>
          </cell>
          <cell r="EO169">
            <v>0</v>
          </cell>
          <cell r="EP169" t="b">
            <v>0</v>
          </cell>
          <cell r="FC169" t="str">
            <v>Uniform Rate</v>
          </cell>
          <cell r="FE169">
            <v>2.5499999999999998</v>
          </cell>
          <cell r="GF169" t="str">
            <v>Monthly</v>
          </cell>
          <cell r="GG169" t="str">
            <v>By Meter Size</v>
          </cell>
          <cell r="GJ169">
            <v>12.6</v>
          </cell>
          <cell r="GK169">
            <v>17.399999999999999</v>
          </cell>
          <cell r="GU169">
            <v>0</v>
          </cell>
          <cell r="GV169" t="b">
            <v>0</v>
          </cell>
          <cell r="HI169" t="str">
            <v>Uniform Rate</v>
          </cell>
          <cell r="HK169">
            <v>5.0999999999999996</v>
          </cell>
        </row>
        <row r="170">
          <cell r="A170" t="str">
            <v>Greenville Utilities Commission</v>
          </cell>
          <cell r="B170" t="str">
            <v>Greenville Utilities Commission</v>
          </cell>
          <cell r="C170" t="str">
            <v>SE</v>
          </cell>
          <cell r="D170" t="str">
            <v>Both Water and Sewer</v>
          </cell>
          <cell r="E170" t="str">
            <v>per 1000 gallons</v>
          </cell>
          <cell r="F170" t="str">
            <v>06-07</v>
          </cell>
          <cell r="G170" t="str">
            <v>Charges 93.5%of water consumption for residential sewer, and up to 25,000 gallons of water consumption (up to 23,375 gallons of sewer rates).</v>
          </cell>
          <cell r="H170" t="b">
            <v>0</v>
          </cell>
          <cell r="I170" t="str">
            <v>Water bills include Fire Protection Charge; Residential sewer rate and cap quantity adjusted to account for charging only for 93.5% of water quantity.</v>
          </cell>
          <cell r="J170" t="b">
            <v>1</v>
          </cell>
          <cell r="K170" t="b">
            <v>1</v>
          </cell>
          <cell r="L170" t="str">
            <v>Monthly</v>
          </cell>
          <cell r="M170" t="str">
            <v>By Meter Size</v>
          </cell>
          <cell r="Q170">
            <v>4.8099999999999996</v>
          </cell>
          <cell r="R170">
            <v>10.26</v>
          </cell>
          <cell r="S170">
            <v>18.62</v>
          </cell>
          <cell r="T170">
            <v>33.770000000000003</v>
          </cell>
          <cell r="U170">
            <v>40.75</v>
          </cell>
          <cell r="V170">
            <v>65.41</v>
          </cell>
          <cell r="W170">
            <v>158.79</v>
          </cell>
          <cell r="X170">
            <v>182.72</v>
          </cell>
          <cell r="Y170">
            <v>253.99</v>
          </cell>
          <cell r="Z170">
            <v>276.44</v>
          </cell>
          <cell r="AA170">
            <v>0</v>
          </cell>
          <cell r="AB170" t="b">
            <v>0</v>
          </cell>
          <cell r="AO170" t="str">
            <v>Uniform Rate</v>
          </cell>
          <cell r="AQ170">
            <v>2.4500000000000002</v>
          </cell>
          <cell r="BR170" t="str">
            <v>Monthly</v>
          </cell>
          <cell r="BS170" t="str">
            <v>By Meter Size</v>
          </cell>
          <cell r="BW170">
            <v>5.22</v>
          </cell>
          <cell r="BX170">
            <v>11.49</v>
          </cell>
          <cell r="BY170">
            <v>21.04</v>
          </cell>
          <cell r="BZ170">
            <v>38.42</v>
          </cell>
          <cell r="CA170">
            <v>46.45</v>
          </cell>
          <cell r="CB170">
            <v>74.72</v>
          </cell>
          <cell r="CC170">
            <v>181.76</v>
          </cell>
          <cell r="CD170">
            <v>209.2</v>
          </cell>
          <cell r="CE170">
            <v>290.94</v>
          </cell>
          <cell r="CF170">
            <v>316.68</v>
          </cell>
          <cell r="CG170">
            <v>0</v>
          </cell>
          <cell r="CH170" t="b">
            <v>0</v>
          </cell>
          <cell r="CU170" t="str">
            <v>Uniform Rate</v>
          </cell>
          <cell r="CW170">
            <v>3.81</v>
          </cell>
          <cell r="DX170" t="b">
            <v>0</v>
          </cell>
          <cell r="DY170" t="b">
            <v>1</v>
          </cell>
          <cell r="DZ170" t="str">
            <v>Monthly</v>
          </cell>
          <cell r="EA170" t="str">
            <v>By Meter Size</v>
          </cell>
          <cell r="EE170">
            <v>7.22</v>
          </cell>
          <cell r="EF170">
            <v>17.79</v>
          </cell>
          <cell r="EG170">
            <v>36.520000000000003</v>
          </cell>
          <cell r="EH170">
            <v>71.92</v>
          </cell>
          <cell r="EI170">
            <v>82.5</v>
          </cell>
          <cell r="EJ170">
            <v>133.52000000000001</v>
          </cell>
          <cell r="EK170">
            <v>321.51</v>
          </cell>
          <cell r="EL170">
            <v>385.45</v>
          </cell>
          <cell r="EM170">
            <v>539.4</v>
          </cell>
          <cell r="EN170">
            <v>754.78</v>
          </cell>
          <cell r="EO170">
            <v>0</v>
          </cell>
          <cell r="EP170" t="b">
            <v>0</v>
          </cell>
          <cell r="FC170" t="str">
            <v>Uniform Rate with a Cap</v>
          </cell>
          <cell r="FE170">
            <v>2.9171999999999998</v>
          </cell>
          <cell r="FF170">
            <v>23.375</v>
          </cell>
          <cell r="GV170" t="b">
            <v>0</v>
          </cell>
        </row>
        <row r="171">
          <cell r="A171" t="str">
            <v>Grifton</v>
          </cell>
          <cell r="B171" t="str">
            <v>Grifton</v>
          </cell>
          <cell r="C171" t="str">
            <v>SE</v>
          </cell>
          <cell r="D171" t="str">
            <v>Both Water and Sewer</v>
          </cell>
          <cell r="E171" t="str">
            <v>per 1000 gallons</v>
          </cell>
          <cell r="F171" t="str">
            <v>06-07</v>
          </cell>
          <cell r="H171" t="b">
            <v>0</v>
          </cell>
          <cell r="I171" t="str">
            <v>Sewer bill includes $1.75 CMSD Sewer Bond Fee. $2 Capital Improvement Fund and $2 Neuse RWSA Fee split between water and sewer bills.</v>
          </cell>
          <cell r="J171" t="b">
            <v>1</v>
          </cell>
          <cell r="K171" t="b">
            <v>0</v>
          </cell>
          <cell r="L171" t="str">
            <v>Monthly</v>
          </cell>
          <cell r="M171" t="str">
            <v>Constant</v>
          </cell>
          <cell r="N171">
            <v>14.5</v>
          </cell>
          <cell r="AA171">
            <v>2</v>
          </cell>
          <cell r="AB171" t="b">
            <v>0</v>
          </cell>
          <cell r="AO171" t="str">
            <v>Increasing Block</v>
          </cell>
          <cell r="AW171">
            <v>10</v>
          </cell>
          <cell r="BG171">
            <v>3.5</v>
          </cell>
          <cell r="BQ171">
            <v>4.25</v>
          </cell>
          <cell r="BR171" t="str">
            <v>Monthly</v>
          </cell>
          <cell r="BS171" t="str">
            <v>Constant</v>
          </cell>
          <cell r="BT171">
            <v>27</v>
          </cell>
          <cell r="CG171">
            <v>2</v>
          </cell>
          <cell r="CH171" t="b">
            <v>0</v>
          </cell>
          <cell r="CU171" t="str">
            <v>Increasing Block</v>
          </cell>
          <cell r="DC171">
            <v>10</v>
          </cell>
          <cell r="DM171">
            <v>7</v>
          </cell>
          <cell r="DW171">
            <v>8.5</v>
          </cell>
          <cell r="DX171" t="b">
            <v>1</v>
          </cell>
          <cell r="DY171" t="b">
            <v>0</v>
          </cell>
          <cell r="DZ171" t="str">
            <v>Monthly</v>
          </cell>
          <cell r="EA171" t="str">
            <v>Constant</v>
          </cell>
          <cell r="EB171">
            <v>18</v>
          </cell>
          <cell r="EO171">
            <v>2</v>
          </cell>
          <cell r="EP171" t="b">
            <v>0</v>
          </cell>
          <cell r="FC171" t="str">
            <v>Uniform Rate</v>
          </cell>
          <cell r="FE171">
            <v>4.75</v>
          </cell>
          <cell r="GF171" t="str">
            <v>Monthly</v>
          </cell>
          <cell r="GG171" t="str">
            <v>Constant</v>
          </cell>
          <cell r="GH171">
            <v>32.25</v>
          </cell>
          <cell r="GU171">
            <v>2</v>
          </cell>
          <cell r="GV171" t="b">
            <v>0</v>
          </cell>
          <cell r="HI171" t="str">
            <v>Uniform Rate</v>
          </cell>
          <cell r="HK171">
            <v>9.5</v>
          </cell>
        </row>
        <row r="172">
          <cell r="A172" t="str">
            <v>Halifax County</v>
          </cell>
          <cell r="B172" t="str">
            <v>Halifax County</v>
          </cell>
          <cell r="C172" t="str">
            <v>SE</v>
          </cell>
          <cell r="D172" t="str">
            <v>Both Water and Sewer</v>
          </cell>
          <cell r="E172" t="str">
            <v>per 1000 gallons</v>
          </cell>
          <cell r="F172" t="str">
            <v>06-07</v>
          </cell>
          <cell r="H172" t="b">
            <v>0</v>
          </cell>
          <cell r="J172" t="b">
            <v>0</v>
          </cell>
          <cell r="K172" t="b">
            <v>1</v>
          </cell>
          <cell r="L172" t="str">
            <v>Monthly</v>
          </cell>
          <cell r="M172" t="str">
            <v>Constant</v>
          </cell>
          <cell r="N172">
            <v>21.5</v>
          </cell>
          <cell r="AA172">
            <v>0</v>
          </cell>
          <cell r="AB172" t="b">
            <v>0</v>
          </cell>
          <cell r="AO172" t="str">
            <v>Uniform Rate</v>
          </cell>
          <cell r="AQ172">
            <v>2.54</v>
          </cell>
          <cell r="CH172" t="b">
            <v>0</v>
          </cell>
          <cell r="DX172" t="b">
            <v>0</v>
          </cell>
          <cell r="DY172" t="b">
            <v>1</v>
          </cell>
          <cell r="DZ172" t="str">
            <v>Monthly</v>
          </cell>
          <cell r="EA172" t="str">
            <v>Constant</v>
          </cell>
          <cell r="EB172">
            <v>26.875</v>
          </cell>
          <cell r="EO172">
            <v>0</v>
          </cell>
          <cell r="EP172" t="b">
            <v>0</v>
          </cell>
          <cell r="FC172" t="str">
            <v>Uniform Rate</v>
          </cell>
          <cell r="FE172">
            <v>3.1749999999999998</v>
          </cell>
          <cell r="GV172" t="b">
            <v>0</v>
          </cell>
        </row>
        <row r="173">
          <cell r="A173" t="str">
            <v>Hamlet</v>
          </cell>
          <cell r="B173" t="str">
            <v>Hamlet</v>
          </cell>
          <cell r="C173" t="str">
            <v>SE</v>
          </cell>
          <cell r="D173" t="str">
            <v>Both Water and Sewer</v>
          </cell>
          <cell r="E173" t="str">
            <v>per 1000 gallons</v>
          </cell>
          <cell r="F173" t="str">
            <v>06-07</v>
          </cell>
          <cell r="H173" t="b">
            <v>0</v>
          </cell>
          <cell r="J173" t="b">
            <v>1</v>
          </cell>
          <cell r="K173" t="b">
            <v>0</v>
          </cell>
          <cell r="L173" t="str">
            <v>Monthly</v>
          </cell>
          <cell r="M173" t="str">
            <v>Constant</v>
          </cell>
          <cell r="N173">
            <v>10</v>
          </cell>
          <cell r="AA173">
            <v>2.5</v>
          </cell>
          <cell r="AB173" t="b">
            <v>0</v>
          </cell>
          <cell r="AO173" t="str">
            <v>Uniform Rate</v>
          </cell>
          <cell r="AQ173">
            <v>1.4</v>
          </cell>
          <cell r="BR173" t="str">
            <v>Monthly</v>
          </cell>
          <cell r="BS173" t="str">
            <v>Constant</v>
          </cell>
          <cell r="BT173">
            <v>20</v>
          </cell>
          <cell r="CG173">
            <v>2.5</v>
          </cell>
          <cell r="CH173" t="b">
            <v>0</v>
          </cell>
          <cell r="CU173" t="str">
            <v>Uniform Rate</v>
          </cell>
          <cell r="CW173">
            <v>2.8</v>
          </cell>
          <cell r="DX173" t="b">
            <v>0</v>
          </cell>
          <cell r="DY173" t="b">
            <v>0</v>
          </cell>
          <cell r="DZ173" t="str">
            <v>Monthly</v>
          </cell>
          <cell r="EA173" t="str">
            <v>Constant</v>
          </cell>
          <cell r="EB173">
            <v>15</v>
          </cell>
          <cell r="EO173">
            <v>2.5</v>
          </cell>
          <cell r="EP173" t="b">
            <v>0</v>
          </cell>
          <cell r="FC173" t="str">
            <v>Uniform Rate</v>
          </cell>
          <cell r="FE173">
            <v>2.5</v>
          </cell>
          <cell r="GV173" t="b">
            <v>0</v>
          </cell>
        </row>
        <row r="174">
          <cell r="A174" t="str">
            <v>Handy Sanitary District</v>
          </cell>
          <cell r="B174" t="str">
            <v>Handy Sanitary District</v>
          </cell>
          <cell r="C174" t="str">
            <v>SE</v>
          </cell>
          <cell r="D174" t="str">
            <v>Both Water and Sewer</v>
          </cell>
          <cell r="E174" t="str">
            <v>per 1000 gallons</v>
          </cell>
          <cell r="F174" t="str">
            <v>06-07</v>
          </cell>
          <cell r="G174" t="str">
            <v>Primarily a water only system, but they provide sewer services to a very small area. Sewer bills = 128% of water bill.</v>
          </cell>
          <cell r="H174" t="b">
            <v>0</v>
          </cell>
          <cell r="J174" t="b">
            <v>0</v>
          </cell>
          <cell r="K174" t="b">
            <v>0</v>
          </cell>
          <cell r="L174" t="str">
            <v>Monthly</v>
          </cell>
          <cell r="M174" t="str">
            <v>Constant</v>
          </cell>
          <cell r="N174">
            <v>16</v>
          </cell>
          <cell r="AA174">
            <v>2</v>
          </cell>
          <cell r="AB174" t="b">
            <v>0</v>
          </cell>
          <cell r="AO174" t="str">
            <v>Decreasing Block</v>
          </cell>
          <cell r="AW174">
            <v>10</v>
          </cell>
          <cell r="AX174">
            <v>50</v>
          </cell>
          <cell r="BG174">
            <v>6</v>
          </cell>
          <cell r="BH174">
            <v>5</v>
          </cell>
          <cell r="BQ174">
            <v>4.3499999999999996</v>
          </cell>
          <cell r="CH174" t="b">
            <v>0</v>
          </cell>
          <cell r="DX174" t="b">
            <v>0</v>
          </cell>
          <cell r="DY174" t="b">
            <v>0</v>
          </cell>
          <cell r="DZ174" t="str">
            <v>Monthly</v>
          </cell>
          <cell r="EA174" t="str">
            <v>Constant</v>
          </cell>
          <cell r="EB174">
            <v>20.48</v>
          </cell>
          <cell r="EO174">
            <v>2</v>
          </cell>
          <cell r="EP174" t="b">
            <v>0</v>
          </cell>
          <cell r="FC174" t="str">
            <v>Decreasing Block</v>
          </cell>
          <cell r="FK174">
            <v>10</v>
          </cell>
          <cell r="FL174">
            <v>50</v>
          </cell>
          <cell r="FU174">
            <v>7.68</v>
          </cell>
          <cell r="FV174">
            <v>6.4</v>
          </cell>
          <cell r="GE174">
            <v>5.5679999999999996</v>
          </cell>
          <cell r="GV174" t="b">
            <v>0</v>
          </cell>
        </row>
        <row r="175">
          <cell r="A175" t="str">
            <v>Harnett County</v>
          </cell>
          <cell r="B175" t="str">
            <v>Harnett County</v>
          </cell>
          <cell r="C175" t="str">
            <v>SE</v>
          </cell>
          <cell r="D175" t="str">
            <v>Both Water and Sewer</v>
          </cell>
          <cell r="E175" t="str">
            <v>per 1000 gallons</v>
          </cell>
          <cell r="F175" t="str">
            <v>06-07</v>
          </cell>
          <cell r="H175" t="b">
            <v>0</v>
          </cell>
          <cell r="J175" t="b">
            <v>0</v>
          </cell>
          <cell r="K175" t="b">
            <v>1</v>
          </cell>
          <cell r="L175" t="str">
            <v>Monthly</v>
          </cell>
          <cell r="M175" t="str">
            <v>Constant</v>
          </cell>
          <cell r="N175">
            <v>16.5</v>
          </cell>
          <cell r="AA175">
            <v>2</v>
          </cell>
          <cell r="AB175" t="b">
            <v>0</v>
          </cell>
          <cell r="AO175" t="str">
            <v>Uniform Rate</v>
          </cell>
          <cell r="AQ175">
            <v>3.75</v>
          </cell>
          <cell r="CH175" t="b">
            <v>0</v>
          </cell>
          <cell r="DX175" t="b">
            <v>0</v>
          </cell>
          <cell r="DY175" t="b">
            <v>1</v>
          </cell>
          <cell r="DZ175" t="str">
            <v>Monthly</v>
          </cell>
          <cell r="EA175" t="str">
            <v>Constant</v>
          </cell>
          <cell r="EB175">
            <v>15</v>
          </cell>
          <cell r="EO175">
            <v>0</v>
          </cell>
          <cell r="EP175" t="b">
            <v>0</v>
          </cell>
          <cell r="FC175" t="str">
            <v>Uniform Rate</v>
          </cell>
          <cell r="FE175">
            <v>3.25</v>
          </cell>
          <cell r="GV175" t="b">
            <v>0</v>
          </cell>
        </row>
        <row r="176">
          <cell r="A176" t="str">
            <v>Harrellsville</v>
          </cell>
          <cell r="B176" t="str">
            <v>Harrellsville</v>
          </cell>
          <cell r="C176" t="str">
            <v>0506</v>
          </cell>
          <cell r="D176" t="str">
            <v>Water Only</v>
          </cell>
          <cell r="E176" t="str">
            <v>per 1000 gallons</v>
          </cell>
          <cell r="F176" t="str">
            <v>05-06</v>
          </cell>
          <cell r="H176" t="b">
            <v>0</v>
          </cell>
          <cell r="J176" t="b">
            <v>1</v>
          </cell>
          <cell r="K176" t="b">
            <v>0</v>
          </cell>
          <cell r="L176" t="str">
            <v>Monthly</v>
          </cell>
          <cell r="M176" t="str">
            <v>Constant</v>
          </cell>
          <cell r="N176">
            <v>23</v>
          </cell>
          <cell r="AA176">
            <v>3</v>
          </cell>
          <cell r="AB176" t="b">
            <v>0</v>
          </cell>
          <cell r="AO176" t="str">
            <v>Decreasing Block</v>
          </cell>
          <cell r="AW176">
            <v>10</v>
          </cell>
          <cell r="BG176">
            <v>2</v>
          </cell>
          <cell r="BQ176">
            <v>1</v>
          </cell>
          <cell r="BR176" t="str">
            <v>Monthly</v>
          </cell>
          <cell r="BS176" t="str">
            <v>Constant</v>
          </cell>
          <cell r="BT176">
            <v>25</v>
          </cell>
          <cell r="CG176">
            <v>3</v>
          </cell>
          <cell r="CH176" t="b">
            <v>0</v>
          </cell>
          <cell r="CU176" t="str">
            <v>Decreasing Block</v>
          </cell>
          <cell r="DC176">
            <v>10</v>
          </cell>
          <cell r="DM176">
            <v>2</v>
          </cell>
          <cell r="DW176">
            <v>1</v>
          </cell>
          <cell r="DX176" t="b">
            <v>0</v>
          </cell>
          <cell r="DY176" t="b">
            <v>0</v>
          </cell>
          <cell r="EP176" t="b">
            <v>0</v>
          </cell>
          <cell r="GV176" t="b">
            <v>0</v>
          </cell>
        </row>
        <row r="177">
          <cell r="A177" t="str">
            <v>Harrisburg</v>
          </cell>
          <cell r="B177" t="str">
            <v>Harrisburg</v>
          </cell>
          <cell r="C177" t="str">
            <v>OF</v>
          </cell>
          <cell r="D177" t="str">
            <v>Both Water and Sewer</v>
          </cell>
          <cell r="E177" t="str">
            <v>per 1000 gallons</v>
          </cell>
          <cell r="F177" t="str">
            <v>06-07</v>
          </cell>
          <cell r="H177" t="b">
            <v>0</v>
          </cell>
          <cell r="J177" t="b">
            <v>1</v>
          </cell>
          <cell r="K177" t="b">
            <v>1</v>
          </cell>
          <cell r="L177" t="str">
            <v>Monthly</v>
          </cell>
          <cell r="M177" t="str">
            <v>Constant</v>
          </cell>
          <cell r="N177">
            <v>8</v>
          </cell>
          <cell r="AA177">
            <v>2</v>
          </cell>
          <cell r="AB177" t="b">
            <v>0</v>
          </cell>
          <cell r="AO177" t="str">
            <v>Increasing Block</v>
          </cell>
          <cell r="AW177">
            <v>9</v>
          </cell>
          <cell r="AX177">
            <v>12</v>
          </cell>
          <cell r="BG177">
            <v>4.34</v>
          </cell>
          <cell r="BH177">
            <v>4.7699999999999996</v>
          </cell>
          <cell r="BQ177">
            <v>5.4</v>
          </cell>
          <cell r="BR177" t="str">
            <v>Monthly</v>
          </cell>
          <cell r="BS177" t="str">
            <v>Constant</v>
          </cell>
          <cell r="BT177">
            <v>8.5</v>
          </cell>
          <cell r="CG177">
            <v>2</v>
          </cell>
          <cell r="CH177" t="b">
            <v>0</v>
          </cell>
          <cell r="CU177" t="str">
            <v>Uniform Rate</v>
          </cell>
          <cell r="CW177">
            <v>5.4</v>
          </cell>
          <cell r="DX177" t="b">
            <v>1</v>
          </cell>
          <cell r="DY177" t="b">
            <v>1</v>
          </cell>
          <cell r="DZ177" t="str">
            <v>Monthly</v>
          </cell>
          <cell r="EA177" t="str">
            <v>Constant</v>
          </cell>
          <cell r="EB177">
            <v>6.4</v>
          </cell>
          <cell r="EO177">
            <v>2</v>
          </cell>
          <cell r="EP177" t="b">
            <v>0</v>
          </cell>
          <cell r="FC177" t="str">
            <v>Uniform Rate with a Cap</v>
          </cell>
          <cell r="FE177">
            <v>4.38</v>
          </cell>
          <cell r="FF177">
            <v>12</v>
          </cell>
          <cell r="GF177" t="str">
            <v>Monthly</v>
          </cell>
          <cell r="GG177" t="str">
            <v>Constant</v>
          </cell>
          <cell r="GH177">
            <v>7</v>
          </cell>
          <cell r="GU177">
            <v>2</v>
          </cell>
          <cell r="GV177" t="b">
            <v>0</v>
          </cell>
          <cell r="HI177" t="str">
            <v>Uniform Rate with a Cap</v>
          </cell>
          <cell r="HK177">
            <v>5.5</v>
          </cell>
          <cell r="HL177">
            <v>12</v>
          </cell>
        </row>
        <row r="178">
          <cell r="A178" t="str">
            <v>Havelock</v>
          </cell>
          <cell r="B178" t="str">
            <v>Havelock</v>
          </cell>
          <cell r="C178" t="str">
            <v>SE</v>
          </cell>
          <cell r="D178" t="str">
            <v>Both Water and Sewer</v>
          </cell>
          <cell r="E178" t="str">
            <v>per 1000 gallons</v>
          </cell>
          <cell r="F178" t="str">
            <v>06-07</v>
          </cell>
          <cell r="G178" t="str">
            <v>Has $2 monthly Capital Reserve Fee - split into two.</v>
          </cell>
          <cell r="H178" t="b">
            <v>0</v>
          </cell>
          <cell r="I178" t="str">
            <v>Includes $2 Monthly Capital Reserve Fee (split into $1 for water and $1 for sewer)</v>
          </cell>
          <cell r="J178" t="b">
            <v>1</v>
          </cell>
          <cell r="K178" t="b">
            <v>0</v>
          </cell>
          <cell r="L178" t="str">
            <v>Monthly</v>
          </cell>
          <cell r="M178" t="str">
            <v>By Meter Size</v>
          </cell>
          <cell r="Q178">
            <v>8.76</v>
          </cell>
          <cell r="R178">
            <v>20.39</v>
          </cell>
          <cell r="S178">
            <v>39.78</v>
          </cell>
          <cell r="T178">
            <v>63.04</v>
          </cell>
          <cell r="U178">
            <v>169.7</v>
          </cell>
          <cell r="AA178">
            <v>0</v>
          </cell>
          <cell r="AB178" t="b">
            <v>0</v>
          </cell>
          <cell r="AO178" t="str">
            <v>Increasing Block</v>
          </cell>
          <cell r="AW178">
            <v>3</v>
          </cell>
          <cell r="AX178">
            <v>6</v>
          </cell>
          <cell r="AY178">
            <v>9</v>
          </cell>
          <cell r="BG178">
            <v>1.75</v>
          </cell>
          <cell r="BH178">
            <v>2</v>
          </cell>
          <cell r="BI178">
            <v>2.25</v>
          </cell>
          <cell r="BQ178">
            <v>2.5</v>
          </cell>
          <cell r="BR178" t="str">
            <v>Monthly</v>
          </cell>
          <cell r="BS178" t="str">
            <v>By Meter Size</v>
          </cell>
          <cell r="BW178">
            <v>24.28</v>
          </cell>
          <cell r="BX178">
            <v>59.17</v>
          </cell>
          <cell r="BY178">
            <v>117.34</v>
          </cell>
          <cell r="BZ178">
            <v>187.12</v>
          </cell>
          <cell r="CA178">
            <v>507.1</v>
          </cell>
          <cell r="CG178">
            <v>0</v>
          </cell>
          <cell r="CH178" t="b">
            <v>0</v>
          </cell>
          <cell r="CU178" t="str">
            <v>Increasing Block</v>
          </cell>
          <cell r="DC178">
            <v>3</v>
          </cell>
          <cell r="DD178">
            <v>6</v>
          </cell>
          <cell r="DE178">
            <v>9</v>
          </cell>
          <cell r="DM178">
            <v>5.25</v>
          </cell>
          <cell r="DN178">
            <v>6</v>
          </cell>
          <cell r="DO178">
            <v>6.75</v>
          </cell>
          <cell r="DW178">
            <v>7.5</v>
          </cell>
          <cell r="DX178" t="b">
            <v>0</v>
          </cell>
          <cell r="DY178" t="b">
            <v>0</v>
          </cell>
          <cell r="DZ178" t="str">
            <v>Monthly</v>
          </cell>
          <cell r="EA178" t="str">
            <v>By Meter Size</v>
          </cell>
          <cell r="EE178">
            <v>19.55</v>
          </cell>
          <cell r="EF178">
            <v>26.85</v>
          </cell>
          <cell r="EG178">
            <v>32.020000000000003</v>
          </cell>
          <cell r="EH178">
            <v>37.19</v>
          </cell>
          <cell r="EI178">
            <v>47.53</v>
          </cell>
          <cell r="EO178">
            <v>0</v>
          </cell>
          <cell r="EP178" t="b">
            <v>0</v>
          </cell>
          <cell r="FC178" t="str">
            <v>Increasing Block</v>
          </cell>
          <cell r="FK178">
            <v>3</v>
          </cell>
          <cell r="FL178">
            <v>6</v>
          </cell>
          <cell r="FM178">
            <v>9</v>
          </cell>
          <cell r="FU178">
            <v>4.72</v>
          </cell>
          <cell r="FV178">
            <v>5.17</v>
          </cell>
          <cell r="FW178">
            <v>5.69</v>
          </cell>
          <cell r="GE178">
            <v>6.2</v>
          </cell>
          <cell r="GV178" t="b">
            <v>0</v>
          </cell>
        </row>
        <row r="179">
          <cell r="A179" t="str">
            <v>Haw River</v>
          </cell>
          <cell r="B179" t="str">
            <v>Haw River</v>
          </cell>
          <cell r="C179" t="str">
            <v>OF</v>
          </cell>
          <cell r="D179" t="str">
            <v>Both Water and Sewer</v>
          </cell>
          <cell r="E179" t="str">
            <v>per 1000 gallons</v>
          </cell>
          <cell r="F179" t="str">
            <v>06-07</v>
          </cell>
          <cell r="H179" t="b">
            <v>0</v>
          </cell>
          <cell r="J179" t="b">
            <v>1</v>
          </cell>
          <cell r="K179" t="b">
            <v>0</v>
          </cell>
          <cell r="L179" t="str">
            <v>Monthly</v>
          </cell>
          <cell r="M179" t="str">
            <v>Constant</v>
          </cell>
          <cell r="N179">
            <v>8.11</v>
          </cell>
          <cell r="AA179">
            <v>2</v>
          </cell>
          <cell r="AB179" t="b">
            <v>0</v>
          </cell>
          <cell r="AO179" t="str">
            <v>Decreasing Block</v>
          </cell>
          <cell r="AW179">
            <v>100</v>
          </cell>
          <cell r="AX179">
            <v>200</v>
          </cell>
          <cell r="BG179">
            <v>4.38</v>
          </cell>
          <cell r="BH179">
            <v>2.72</v>
          </cell>
          <cell r="BQ179">
            <v>2.66</v>
          </cell>
          <cell r="BR179" t="str">
            <v>Monthly</v>
          </cell>
          <cell r="BS179" t="str">
            <v>Constant</v>
          </cell>
          <cell r="BT179">
            <v>16.22</v>
          </cell>
          <cell r="CG179">
            <v>2</v>
          </cell>
          <cell r="CH179" t="b">
            <v>0</v>
          </cell>
          <cell r="CU179" t="str">
            <v>Decreasing Block</v>
          </cell>
          <cell r="DC179">
            <v>100</v>
          </cell>
          <cell r="DD179">
            <v>200</v>
          </cell>
          <cell r="DM179">
            <v>8.76</v>
          </cell>
          <cell r="DN179">
            <v>5.44</v>
          </cell>
          <cell r="DW179">
            <v>5.32</v>
          </cell>
          <cell r="DX179" t="b">
            <v>1</v>
          </cell>
          <cell r="DY179" t="b">
            <v>0</v>
          </cell>
          <cell r="DZ179" t="str">
            <v>Monthly</v>
          </cell>
          <cell r="EA179" t="str">
            <v>Constant</v>
          </cell>
          <cell r="EB179">
            <v>12.62</v>
          </cell>
          <cell r="EO179">
            <v>2</v>
          </cell>
          <cell r="EP179" t="b">
            <v>0</v>
          </cell>
          <cell r="FC179" t="str">
            <v>Uniform Rate</v>
          </cell>
          <cell r="FE179">
            <v>6.31</v>
          </cell>
          <cell r="GF179" t="str">
            <v>Monthly</v>
          </cell>
          <cell r="GG179" t="str">
            <v>Constant</v>
          </cell>
          <cell r="GH179">
            <v>25.24</v>
          </cell>
          <cell r="GU179">
            <v>2</v>
          </cell>
          <cell r="GV179" t="b">
            <v>0</v>
          </cell>
          <cell r="HI179" t="str">
            <v>Uniform Rate</v>
          </cell>
          <cell r="HK179">
            <v>12.62</v>
          </cell>
        </row>
        <row r="180">
          <cell r="A180" t="str">
            <v>Henderson</v>
          </cell>
          <cell r="B180" t="str">
            <v>Henderson</v>
          </cell>
          <cell r="C180" t="str">
            <v>SE</v>
          </cell>
          <cell r="D180" t="str">
            <v>Both Water and Sewer</v>
          </cell>
          <cell r="E180" t="str">
            <v>per 100 cf</v>
          </cell>
          <cell r="F180" t="str">
            <v>06-07</v>
          </cell>
          <cell r="G180" t="str">
            <v>!! SPECIAL CASE !! If over 100,000 cf (748,000 gallons), subtract $123.95 for WI, and subtract $310.35 for WO.</v>
          </cell>
          <cell r="H180" t="b">
            <v>1</v>
          </cell>
          <cell r="J180" t="b">
            <v>1</v>
          </cell>
          <cell r="K180" t="b">
            <v>0</v>
          </cell>
          <cell r="L180" t="str">
            <v>Monthly</v>
          </cell>
          <cell r="M180" t="str">
            <v>Constant</v>
          </cell>
          <cell r="N180">
            <v>8.1999999999999993</v>
          </cell>
          <cell r="AA180">
            <v>4.99</v>
          </cell>
          <cell r="AB180" t="b">
            <v>0</v>
          </cell>
          <cell r="AO180" t="str">
            <v>Decreasing Block</v>
          </cell>
          <cell r="AW180">
            <v>40</v>
          </cell>
          <cell r="AX180">
            <v>60</v>
          </cell>
          <cell r="AY180">
            <v>120</v>
          </cell>
          <cell r="AZ180">
            <v>1000</v>
          </cell>
          <cell r="BA180">
            <v>5000</v>
          </cell>
          <cell r="BG180">
            <v>1.85</v>
          </cell>
          <cell r="BH180">
            <v>1.4</v>
          </cell>
          <cell r="BI180">
            <v>1.29</v>
          </cell>
          <cell r="BJ180">
            <v>1.1200000000000001</v>
          </cell>
          <cell r="BK180">
            <v>0.83</v>
          </cell>
          <cell r="BQ180">
            <v>0.63</v>
          </cell>
          <cell r="BR180" t="str">
            <v>Monthly</v>
          </cell>
          <cell r="BS180" t="str">
            <v>Constant</v>
          </cell>
          <cell r="BT180">
            <v>20.5</v>
          </cell>
          <cell r="CG180">
            <v>4.99</v>
          </cell>
          <cell r="CH180" t="b">
            <v>0</v>
          </cell>
          <cell r="CU180" t="str">
            <v>Decreasing Block</v>
          </cell>
          <cell r="DC180">
            <v>40</v>
          </cell>
          <cell r="DD180">
            <v>60</v>
          </cell>
          <cell r="DE180">
            <v>120</v>
          </cell>
          <cell r="DF180">
            <v>1000</v>
          </cell>
          <cell r="DG180">
            <v>5000</v>
          </cell>
          <cell r="DM180">
            <v>4.63</v>
          </cell>
          <cell r="DN180">
            <v>3.5</v>
          </cell>
          <cell r="DO180">
            <v>3.23</v>
          </cell>
          <cell r="DP180">
            <v>2.8</v>
          </cell>
          <cell r="DQ180">
            <v>2.08</v>
          </cell>
          <cell r="DW180">
            <v>1.02</v>
          </cell>
          <cell r="DX180" t="b">
            <v>1</v>
          </cell>
          <cell r="DY180" t="b">
            <v>0</v>
          </cell>
          <cell r="DZ180" t="str">
            <v>Monthly</v>
          </cell>
          <cell r="EA180" t="str">
            <v>Constant</v>
          </cell>
          <cell r="EB180">
            <v>9.5</v>
          </cell>
          <cell r="EO180">
            <v>0</v>
          </cell>
          <cell r="EP180" t="b">
            <v>0</v>
          </cell>
          <cell r="FC180" t="str">
            <v>Decreasing Block</v>
          </cell>
          <cell r="FK180">
            <v>100</v>
          </cell>
          <cell r="FU180">
            <v>3.38</v>
          </cell>
          <cell r="GE180">
            <v>2.4300000000000002</v>
          </cell>
          <cell r="GF180" t="str">
            <v>Monthly</v>
          </cell>
          <cell r="GG180" t="str">
            <v>Constant</v>
          </cell>
          <cell r="GH180">
            <v>23.75</v>
          </cell>
          <cell r="GU180">
            <v>0</v>
          </cell>
          <cell r="GV180" t="b">
            <v>0</v>
          </cell>
          <cell r="HI180" t="str">
            <v>Decreasing Block</v>
          </cell>
          <cell r="HQ180">
            <v>100</v>
          </cell>
          <cell r="IA180">
            <v>8.4499999999999993</v>
          </cell>
          <cell r="IK180">
            <v>6.08</v>
          </cell>
        </row>
        <row r="181">
          <cell r="A181" t="str">
            <v>Hendersonville</v>
          </cell>
          <cell r="B181" t="str">
            <v>Hendersonville</v>
          </cell>
          <cell r="C181" t="str">
            <v>SE</v>
          </cell>
          <cell r="D181" t="str">
            <v>Both Water and Sewer</v>
          </cell>
          <cell r="E181" t="str">
            <v>per 1000 gallons</v>
          </cell>
          <cell r="F181" t="str">
            <v>06-07</v>
          </cell>
          <cell r="G181" t="str">
            <v>Sewer rates do not apply to Cane Creek or Mud Creek  Sanitary Sewer Districts</v>
          </cell>
          <cell r="H181" t="b">
            <v>0</v>
          </cell>
          <cell r="J181" t="b">
            <v>1</v>
          </cell>
          <cell r="K181" t="b">
            <v>0</v>
          </cell>
          <cell r="L181" t="str">
            <v>Monthly</v>
          </cell>
          <cell r="M181" t="str">
            <v>Constant</v>
          </cell>
          <cell r="N181">
            <v>3.3</v>
          </cell>
          <cell r="AA181">
            <v>0</v>
          </cell>
          <cell r="AB181" t="b">
            <v>0</v>
          </cell>
          <cell r="AO181" t="str">
            <v>Decreasing Block</v>
          </cell>
          <cell r="AW181">
            <v>40</v>
          </cell>
          <cell r="AX181">
            <v>200</v>
          </cell>
          <cell r="BG181">
            <v>2.14</v>
          </cell>
          <cell r="BH181">
            <v>1.62</v>
          </cell>
          <cell r="BQ181">
            <v>1.52</v>
          </cell>
          <cell r="BR181" t="str">
            <v>Monthly</v>
          </cell>
          <cell r="BS181" t="str">
            <v>Constant</v>
          </cell>
          <cell r="BT181">
            <v>5.28</v>
          </cell>
          <cell r="CG181">
            <v>0</v>
          </cell>
          <cell r="CH181" t="b">
            <v>0</v>
          </cell>
          <cell r="CU181" t="str">
            <v>Decreasing Block</v>
          </cell>
          <cell r="DC181">
            <v>40</v>
          </cell>
          <cell r="DD181">
            <v>200</v>
          </cell>
          <cell r="DM181">
            <v>3.43</v>
          </cell>
          <cell r="DN181">
            <v>2.56</v>
          </cell>
          <cell r="DW181">
            <v>2.42</v>
          </cell>
          <cell r="DX181" t="b">
            <v>1</v>
          </cell>
          <cell r="DY181" t="b">
            <v>0</v>
          </cell>
          <cell r="DZ181" t="str">
            <v>Monthly</v>
          </cell>
          <cell r="EA181" t="str">
            <v>Constant</v>
          </cell>
          <cell r="EB181">
            <v>5.28</v>
          </cell>
          <cell r="EO181">
            <v>0</v>
          </cell>
          <cell r="EP181" t="b">
            <v>0</v>
          </cell>
          <cell r="FC181" t="str">
            <v>Uniform Rate</v>
          </cell>
          <cell r="FE181">
            <v>3.82</v>
          </cell>
          <cell r="GF181" t="str">
            <v>Monthly</v>
          </cell>
          <cell r="GG181" t="str">
            <v>Constant</v>
          </cell>
          <cell r="GH181">
            <v>8.4499999999999993</v>
          </cell>
          <cell r="GU181">
            <v>0</v>
          </cell>
          <cell r="GV181" t="b">
            <v>0</v>
          </cell>
          <cell r="HI181" t="str">
            <v>Uniform Rate</v>
          </cell>
          <cell r="HK181">
            <v>6.12</v>
          </cell>
        </row>
        <row r="182">
          <cell r="A182" t="str">
            <v>Hertford</v>
          </cell>
          <cell r="B182" t="str">
            <v>Hertford</v>
          </cell>
          <cell r="C182" t="str">
            <v>SE</v>
          </cell>
          <cell r="D182" t="str">
            <v>Both Water and Sewer</v>
          </cell>
          <cell r="E182" t="str">
            <v>per 1000 gallons</v>
          </cell>
          <cell r="F182" t="str">
            <v>06-07</v>
          </cell>
          <cell r="H182" t="b">
            <v>0</v>
          </cell>
          <cell r="J182" t="b">
            <v>0</v>
          </cell>
          <cell r="K182" t="b">
            <v>0</v>
          </cell>
          <cell r="L182" t="str">
            <v>Monthly</v>
          </cell>
          <cell r="M182" t="str">
            <v>Constant</v>
          </cell>
          <cell r="N182">
            <v>13.9</v>
          </cell>
          <cell r="AA182">
            <v>3</v>
          </cell>
          <cell r="AB182" t="b">
            <v>0</v>
          </cell>
          <cell r="AO182" t="str">
            <v>Uniform Rate</v>
          </cell>
          <cell r="AQ182">
            <v>5.32</v>
          </cell>
          <cell r="CH182" t="b">
            <v>0</v>
          </cell>
          <cell r="DX182" t="b">
            <v>0</v>
          </cell>
          <cell r="DY182" t="b">
            <v>0</v>
          </cell>
          <cell r="DZ182" t="str">
            <v>Monthly</v>
          </cell>
          <cell r="EA182" t="str">
            <v>Constant</v>
          </cell>
          <cell r="EB182">
            <v>13.9</v>
          </cell>
          <cell r="EO182">
            <v>3</v>
          </cell>
          <cell r="EP182" t="b">
            <v>0</v>
          </cell>
          <cell r="FC182" t="str">
            <v>Uniform Rate</v>
          </cell>
          <cell r="FE182">
            <v>5.32</v>
          </cell>
          <cell r="GV182" t="b">
            <v>0</v>
          </cell>
        </row>
        <row r="183">
          <cell r="A183" t="str">
            <v>Hertford County</v>
          </cell>
          <cell r="B183" t="str">
            <v>Hertford County</v>
          </cell>
          <cell r="C183" t="str">
            <v>SE</v>
          </cell>
          <cell r="D183" t="str">
            <v>Water Only</v>
          </cell>
          <cell r="E183" t="str">
            <v>per 1000 gallons</v>
          </cell>
          <cell r="F183" t="str">
            <v>06-07</v>
          </cell>
          <cell r="G183" t="str">
            <v>Has multi-user rate structure.</v>
          </cell>
          <cell r="H183" t="b">
            <v>0</v>
          </cell>
          <cell r="J183" t="b">
            <v>0</v>
          </cell>
          <cell r="K183" t="b">
            <v>1</v>
          </cell>
          <cell r="L183" t="str">
            <v>Monthly</v>
          </cell>
          <cell r="M183" t="str">
            <v>Constant</v>
          </cell>
          <cell r="N183">
            <v>20</v>
          </cell>
          <cell r="AA183">
            <v>2</v>
          </cell>
          <cell r="AB183" t="b">
            <v>0</v>
          </cell>
          <cell r="AO183" t="str">
            <v>Decreasing Block</v>
          </cell>
          <cell r="AW183">
            <v>1000</v>
          </cell>
          <cell r="BG183">
            <v>4</v>
          </cell>
          <cell r="BQ183">
            <v>1.75</v>
          </cell>
          <cell r="CH183" t="b">
            <v>0</v>
          </cell>
          <cell r="DX183" t="b">
            <v>0</v>
          </cell>
          <cell r="DY183" t="b">
            <v>0</v>
          </cell>
          <cell r="EP183" t="b">
            <v>0</v>
          </cell>
          <cell r="GV183" t="b">
            <v>0</v>
          </cell>
        </row>
        <row r="184">
          <cell r="A184" t="str">
            <v>Hickory</v>
          </cell>
          <cell r="B184" t="str">
            <v>Hickory</v>
          </cell>
          <cell r="C184" t="str">
            <v>OF</v>
          </cell>
          <cell r="D184" t="str">
            <v>Both Water and Sewer</v>
          </cell>
          <cell r="E184" t="str">
            <v>per 100 cf</v>
          </cell>
          <cell r="F184" t="str">
            <v>06-07</v>
          </cell>
          <cell r="G184" t="str">
            <v>Fixed WI WO SI SO customer charge + availability charge (by meter) + volume charge.</v>
          </cell>
          <cell r="H184" t="b">
            <v>0</v>
          </cell>
          <cell r="I184" t="str">
            <v>Includes customer charge and availability fee</v>
          </cell>
          <cell r="J184" t="b">
            <v>1</v>
          </cell>
          <cell r="K184" t="b">
            <v>0</v>
          </cell>
          <cell r="L184" t="str">
            <v>Monthly</v>
          </cell>
          <cell r="M184" t="str">
            <v>By Meter Size</v>
          </cell>
          <cell r="Q184">
            <v>11.2</v>
          </cell>
          <cell r="R184">
            <v>18.95</v>
          </cell>
          <cell r="S184">
            <v>22.84</v>
          </cell>
          <cell r="T184">
            <v>65.52</v>
          </cell>
          <cell r="U184">
            <v>127.62</v>
          </cell>
          <cell r="V184">
            <v>197.47</v>
          </cell>
          <cell r="W184">
            <v>391.52</v>
          </cell>
          <cell r="X184">
            <v>624.37</v>
          </cell>
          <cell r="AA184">
            <v>0</v>
          </cell>
          <cell r="AB184" t="b">
            <v>0</v>
          </cell>
          <cell r="AO184" t="str">
            <v>Decreasing Block</v>
          </cell>
          <cell r="AW184">
            <v>1500</v>
          </cell>
          <cell r="BG184">
            <v>0.88</v>
          </cell>
          <cell r="BQ184">
            <v>0.86</v>
          </cell>
          <cell r="BR184" t="str">
            <v>Monthly</v>
          </cell>
          <cell r="BS184" t="str">
            <v>By Meter Size</v>
          </cell>
          <cell r="BW184">
            <v>22.4</v>
          </cell>
          <cell r="BX184">
            <v>37.9</v>
          </cell>
          <cell r="BY184">
            <v>45.68</v>
          </cell>
          <cell r="BZ184">
            <v>131.04</v>
          </cell>
          <cell r="CA184">
            <v>255.24</v>
          </cell>
          <cell r="CB184">
            <v>394.94</v>
          </cell>
          <cell r="CC184">
            <v>783.04</v>
          </cell>
          <cell r="CD184">
            <v>1248.74</v>
          </cell>
          <cell r="CG184">
            <v>0</v>
          </cell>
          <cell r="CH184" t="b">
            <v>0</v>
          </cell>
          <cell r="CU184" t="str">
            <v>Decreasing Block</v>
          </cell>
          <cell r="DC184">
            <v>1500</v>
          </cell>
          <cell r="DM184">
            <v>1.76</v>
          </cell>
          <cell r="DW184">
            <v>1.72</v>
          </cell>
          <cell r="DX184" t="b">
            <v>1</v>
          </cell>
          <cell r="DY184" t="b">
            <v>0</v>
          </cell>
          <cell r="DZ184" t="str">
            <v>Monthly</v>
          </cell>
          <cell r="EA184" t="str">
            <v>By Meter Size</v>
          </cell>
          <cell r="EE184">
            <v>10.75</v>
          </cell>
          <cell r="EF184">
            <v>17.739999999999998</v>
          </cell>
          <cell r="EG184">
            <v>21.23</v>
          </cell>
          <cell r="EH184">
            <v>59.66</v>
          </cell>
          <cell r="EI184">
            <v>115.55</v>
          </cell>
          <cell r="EJ184">
            <v>178.44</v>
          </cell>
          <cell r="EK184">
            <v>353.11</v>
          </cell>
          <cell r="EL184">
            <v>562.72</v>
          </cell>
          <cell r="EO184">
            <v>0</v>
          </cell>
          <cell r="EP184" t="b">
            <v>0</v>
          </cell>
          <cell r="FC184" t="str">
            <v>Uniform Rate</v>
          </cell>
          <cell r="FE184">
            <v>1.43</v>
          </cell>
          <cell r="GF184" t="str">
            <v>Monthly</v>
          </cell>
          <cell r="GG184" t="str">
            <v>By Meter Size</v>
          </cell>
          <cell r="GK184">
            <v>21.5</v>
          </cell>
          <cell r="GL184">
            <v>35.479999999999997</v>
          </cell>
          <cell r="GM184">
            <v>42.46</v>
          </cell>
          <cell r="GN184">
            <v>119.32</v>
          </cell>
          <cell r="GO184">
            <v>231.1</v>
          </cell>
          <cell r="GP184">
            <v>356.88</v>
          </cell>
          <cell r="GQ184">
            <v>706.22</v>
          </cell>
          <cell r="GR184">
            <v>1125.44</v>
          </cell>
          <cell r="GU184">
            <v>0</v>
          </cell>
          <cell r="GV184" t="b">
            <v>0</v>
          </cell>
          <cell r="HI184" t="str">
            <v>Uniform Rate</v>
          </cell>
          <cell r="HK184">
            <v>2.86</v>
          </cell>
        </row>
        <row r="185">
          <cell r="A185" t="str">
            <v>High Point</v>
          </cell>
          <cell r="B185" t="str">
            <v>High Point</v>
          </cell>
          <cell r="C185" t="str">
            <v>SE</v>
          </cell>
          <cell r="D185" t="str">
            <v>Both Water and Sewer</v>
          </cell>
          <cell r="E185" t="str">
            <v>per 100 cf</v>
          </cell>
          <cell r="F185" t="str">
            <v>06-07</v>
          </cell>
          <cell r="H185" t="b">
            <v>0</v>
          </cell>
          <cell r="J185" t="b">
            <v>1</v>
          </cell>
          <cell r="K185" t="b">
            <v>0</v>
          </cell>
          <cell r="L185" t="str">
            <v>Monthly</v>
          </cell>
          <cell r="M185" t="str">
            <v>By Meter Size</v>
          </cell>
          <cell r="P185">
            <v>5.98</v>
          </cell>
          <cell r="Q185">
            <v>5.98</v>
          </cell>
          <cell r="R185">
            <v>14.95</v>
          </cell>
          <cell r="S185">
            <v>29.9</v>
          </cell>
          <cell r="T185">
            <v>47.83</v>
          </cell>
          <cell r="U185">
            <v>95.67</v>
          </cell>
          <cell r="V185">
            <v>149.49</v>
          </cell>
          <cell r="W185">
            <v>298.97000000000003</v>
          </cell>
          <cell r="X185">
            <v>477.89</v>
          </cell>
          <cell r="Y185">
            <v>866.75</v>
          </cell>
          <cell r="Z185">
            <v>1285.1400000000001</v>
          </cell>
          <cell r="AA185">
            <v>0</v>
          </cell>
          <cell r="AB185" t="b">
            <v>0</v>
          </cell>
          <cell r="AO185" t="str">
            <v>Decreasing Block</v>
          </cell>
          <cell r="AW185">
            <v>35</v>
          </cell>
          <cell r="AX185">
            <v>800</v>
          </cell>
          <cell r="AY185">
            <v>3000</v>
          </cell>
          <cell r="BG185">
            <v>1.98</v>
          </cell>
          <cell r="BH185">
            <v>1.79</v>
          </cell>
          <cell r="BI185">
            <v>1.59</v>
          </cell>
          <cell r="BQ185">
            <v>1.38</v>
          </cell>
          <cell r="BR185" t="str">
            <v>Monthly</v>
          </cell>
          <cell r="BS185" t="str">
            <v>By Meter Size</v>
          </cell>
          <cell r="BV185">
            <v>11.96</v>
          </cell>
          <cell r="BW185">
            <v>11.96</v>
          </cell>
          <cell r="BX185">
            <v>29.9</v>
          </cell>
          <cell r="BY185">
            <v>59.8</v>
          </cell>
          <cell r="BZ185">
            <v>95.66</v>
          </cell>
          <cell r="CA185">
            <v>191.34</v>
          </cell>
          <cell r="CB185">
            <v>298.98</v>
          </cell>
          <cell r="CC185">
            <v>597.94000000000005</v>
          </cell>
          <cell r="CD185">
            <v>955.78</v>
          </cell>
          <cell r="CG185">
            <v>0</v>
          </cell>
          <cell r="CH185" t="b">
            <v>0</v>
          </cell>
          <cell r="CU185" t="str">
            <v>Decreasing Block</v>
          </cell>
          <cell r="DC185">
            <v>35</v>
          </cell>
          <cell r="DD185">
            <v>800</v>
          </cell>
          <cell r="DE185">
            <v>3000</v>
          </cell>
          <cell r="DM185">
            <v>3.96</v>
          </cell>
          <cell r="DN185">
            <v>3.58</v>
          </cell>
          <cell r="DO185">
            <v>3.18</v>
          </cell>
          <cell r="DW185">
            <v>2.76</v>
          </cell>
          <cell r="DX185" t="b">
            <v>1</v>
          </cell>
          <cell r="DY185" t="b">
            <v>0</v>
          </cell>
          <cell r="DZ185" t="str">
            <v>Monthly</v>
          </cell>
          <cell r="EA185" t="str">
            <v>By Meter Size</v>
          </cell>
          <cell r="ED185">
            <v>9.2799999999999994</v>
          </cell>
          <cell r="EE185">
            <v>9.2799999999999994</v>
          </cell>
          <cell r="EF185">
            <v>23.22</v>
          </cell>
          <cell r="EG185">
            <v>46.45</v>
          </cell>
          <cell r="EH185">
            <v>74.290000000000006</v>
          </cell>
          <cell r="EI185">
            <v>148.59</v>
          </cell>
          <cell r="EJ185">
            <v>232.17</v>
          </cell>
          <cell r="EK185">
            <v>464.34</v>
          </cell>
          <cell r="EL185">
            <v>742.95</v>
          </cell>
          <cell r="EO185">
            <v>0</v>
          </cell>
          <cell r="EP185" t="b">
            <v>0</v>
          </cell>
          <cell r="FC185" t="str">
            <v>Uniform Rate</v>
          </cell>
          <cell r="FE185">
            <v>3.45</v>
          </cell>
          <cell r="GF185" t="str">
            <v>Monthly</v>
          </cell>
          <cell r="GG185" t="str">
            <v>By Meter Size</v>
          </cell>
          <cell r="GJ185">
            <v>18.559999999999999</v>
          </cell>
          <cell r="GK185">
            <v>18.559999999999999</v>
          </cell>
          <cell r="GL185">
            <v>46.44</v>
          </cell>
          <cell r="GM185">
            <v>92.9</v>
          </cell>
          <cell r="GN185">
            <v>148.58000000000001</v>
          </cell>
          <cell r="GO185">
            <v>297.18</v>
          </cell>
          <cell r="GP185">
            <v>464.34</v>
          </cell>
          <cell r="GQ185">
            <v>928.68</v>
          </cell>
          <cell r="GR185">
            <v>1485.9</v>
          </cell>
          <cell r="GU185">
            <v>0</v>
          </cell>
          <cell r="GV185" t="b">
            <v>0</v>
          </cell>
          <cell r="HI185" t="str">
            <v>Uniform Rate</v>
          </cell>
          <cell r="HK185">
            <v>6.9</v>
          </cell>
        </row>
        <row r="186">
          <cell r="A186" t="str">
            <v>High Shoals</v>
          </cell>
          <cell r="B186" t="str">
            <v>High Shoals</v>
          </cell>
          <cell r="C186" t="str">
            <v>SE</v>
          </cell>
          <cell r="D186" t="str">
            <v>Both Water and Sewer</v>
          </cell>
          <cell r="E186" t="str">
            <v>per 1000 gallons</v>
          </cell>
          <cell r="F186" t="str">
            <v>06-07</v>
          </cell>
          <cell r="G186" t="str">
            <v>Business rates are the same as residential rates.</v>
          </cell>
          <cell r="H186" t="b">
            <v>0</v>
          </cell>
          <cell r="J186" t="b">
            <v>0</v>
          </cell>
          <cell r="K186" t="b">
            <v>0</v>
          </cell>
          <cell r="L186" t="str">
            <v>Monthly</v>
          </cell>
          <cell r="M186" t="str">
            <v>Constant</v>
          </cell>
          <cell r="N186">
            <v>10</v>
          </cell>
          <cell r="AA186">
            <v>0</v>
          </cell>
          <cell r="AB186" t="b">
            <v>0</v>
          </cell>
          <cell r="AO186" t="str">
            <v>Increasing Block</v>
          </cell>
          <cell r="AW186">
            <v>3</v>
          </cell>
          <cell r="BG186">
            <v>5</v>
          </cell>
          <cell r="BQ186">
            <v>6</v>
          </cell>
          <cell r="CH186" t="b">
            <v>0</v>
          </cell>
          <cell r="DX186" t="b">
            <v>0</v>
          </cell>
          <cell r="DY186" t="b">
            <v>0</v>
          </cell>
          <cell r="DZ186" t="str">
            <v>Monthly</v>
          </cell>
          <cell r="EA186" t="str">
            <v>Constant</v>
          </cell>
          <cell r="EB186">
            <v>25</v>
          </cell>
          <cell r="EO186">
            <v>0</v>
          </cell>
          <cell r="EP186" t="b">
            <v>0</v>
          </cell>
          <cell r="FC186" t="str">
            <v>Increasing Block</v>
          </cell>
          <cell r="FK186">
            <v>4</v>
          </cell>
          <cell r="FL186">
            <v>5</v>
          </cell>
          <cell r="FM186">
            <v>6</v>
          </cell>
          <cell r="FN186">
            <v>10</v>
          </cell>
          <cell r="FU186">
            <v>6</v>
          </cell>
          <cell r="FV186">
            <v>7.5</v>
          </cell>
          <cell r="FW186">
            <v>10</v>
          </cell>
          <cell r="FX186">
            <v>12.5</v>
          </cell>
          <cell r="GE186">
            <v>15</v>
          </cell>
          <cell r="GV186" t="b">
            <v>0</v>
          </cell>
        </row>
        <row r="187">
          <cell r="A187" t="str">
            <v>Highlands</v>
          </cell>
          <cell r="B187" t="str">
            <v>Highlands</v>
          </cell>
          <cell r="C187" t="str">
            <v>SE</v>
          </cell>
          <cell r="D187" t="str">
            <v>Both Water and Sewer</v>
          </cell>
          <cell r="E187" t="str">
            <v>per 1000 gallons</v>
          </cell>
          <cell r="F187" t="str">
            <v>06-07</v>
          </cell>
          <cell r="H187" t="b">
            <v>0</v>
          </cell>
          <cell r="J187" t="b">
            <v>1</v>
          </cell>
          <cell r="K187" t="b">
            <v>1</v>
          </cell>
          <cell r="L187" t="str">
            <v>Monthly</v>
          </cell>
          <cell r="M187" t="str">
            <v>By Meter Size</v>
          </cell>
          <cell r="Q187">
            <v>20</v>
          </cell>
          <cell r="R187">
            <v>30</v>
          </cell>
          <cell r="S187">
            <v>30</v>
          </cell>
          <cell r="T187">
            <v>60</v>
          </cell>
          <cell r="U187">
            <v>80</v>
          </cell>
          <cell r="AA187">
            <v>0</v>
          </cell>
          <cell r="AB187" t="b">
            <v>1</v>
          </cell>
          <cell r="AE187">
            <v>2.5</v>
          </cell>
          <cell r="AF187">
            <v>9</v>
          </cell>
          <cell r="AG187">
            <v>9</v>
          </cell>
          <cell r="AH187">
            <v>10.5</v>
          </cell>
          <cell r="AI187">
            <v>12.5</v>
          </cell>
          <cell r="AO187" t="str">
            <v>Uniform Rate</v>
          </cell>
          <cell r="AQ187">
            <v>5</v>
          </cell>
          <cell r="BR187" t="str">
            <v>Monthly</v>
          </cell>
          <cell r="BS187" t="str">
            <v>By Meter Size</v>
          </cell>
          <cell r="BW187">
            <v>40</v>
          </cell>
          <cell r="BX187">
            <v>60</v>
          </cell>
          <cell r="BY187">
            <v>60</v>
          </cell>
          <cell r="BZ187">
            <v>120</v>
          </cell>
          <cell r="CA187">
            <v>160</v>
          </cell>
          <cell r="CG187">
            <v>0</v>
          </cell>
          <cell r="CH187" t="b">
            <v>1</v>
          </cell>
          <cell r="CK187">
            <v>2.5</v>
          </cell>
          <cell r="CL187">
            <v>9</v>
          </cell>
          <cell r="CM187">
            <v>9</v>
          </cell>
          <cell r="CN187">
            <v>10.5</v>
          </cell>
          <cell r="CO187">
            <v>12.5</v>
          </cell>
          <cell r="CU187" t="str">
            <v>Uniform Rate</v>
          </cell>
          <cell r="CW187">
            <v>5</v>
          </cell>
          <cell r="DX187" t="b">
            <v>1</v>
          </cell>
          <cell r="DY187" t="b">
            <v>1</v>
          </cell>
          <cell r="DZ187" t="str">
            <v>Monthly</v>
          </cell>
          <cell r="EA187" t="str">
            <v>By Meter Size</v>
          </cell>
          <cell r="EE187">
            <v>16</v>
          </cell>
          <cell r="EF187">
            <v>24</v>
          </cell>
          <cell r="EG187">
            <v>24</v>
          </cell>
          <cell r="EH187">
            <v>48</v>
          </cell>
          <cell r="EI187">
            <v>64</v>
          </cell>
          <cell r="EO187">
            <v>0</v>
          </cell>
          <cell r="EP187" t="b">
            <v>1</v>
          </cell>
          <cell r="ES187">
            <v>2.5</v>
          </cell>
          <cell r="ET187">
            <v>9</v>
          </cell>
          <cell r="EU187">
            <v>9</v>
          </cell>
          <cell r="EV187">
            <v>10.5</v>
          </cell>
          <cell r="EW187">
            <v>12.5</v>
          </cell>
          <cell r="FC187" t="str">
            <v>Uniform Rate</v>
          </cell>
          <cell r="FE187">
            <v>4</v>
          </cell>
          <cell r="GF187" t="str">
            <v>Monthly</v>
          </cell>
          <cell r="GG187" t="str">
            <v>By Meter Size</v>
          </cell>
          <cell r="GK187">
            <v>32</v>
          </cell>
          <cell r="GL187">
            <v>48</v>
          </cell>
          <cell r="GM187">
            <v>48</v>
          </cell>
          <cell r="GN187">
            <v>96</v>
          </cell>
          <cell r="GO187">
            <v>128</v>
          </cell>
          <cell r="GU187">
            <v>0</v>
          </cell>
          <cell r="GV187" t="b">
            <v>1</v>
          </cell>
          <cell r="GY187">
            <v>2.5</v>
          </cell>
          <cell r="GZ187">
            <v>9</v>
          </cell>
          <cell r="HA187">
            <v>9</v>
          </cell>
          <cell r="HB187">
            <v>10.5</v>
          </cell>
          <cell r="HC187">
            <v>12.5</v>
          </cell>
          <cell r="HI187" t="str">
            <v>Uniform Rate</v>
          </cell>
          <cell r="HK187">
            <v>4</v>
          </cell>
        </row>
        <row r="188">
          <cell r="A188" t="str">
            <v>Hildebran</v>
          </cell>
          <cell r="B188" t="str">
            <v>Hildebran</v>
          </cell>
          <cell r="C188" t="str">
            <v>OF</v>
          </cell>
          <cell r="D188" t="str">
            <v>Sewer Only</v>
          </cell>
          <cell r="E188" t="str">
            <v>per 1000 gallons</v>
          </cell>
          <cell r="F188" t="str">
            <v>06-07</v>
          </cell>
          <cell r="H188" t="b">
            <v>0</v>
          </cell>
          <cell r="J188" t="b">
            <v>0</v>
          </cell>
          <cell r="K188" t="b">
            <v>0</v>
          </cell>
          <cell r="AB188" t="b">
            <v>0</v>
          </cell>
          <cell r="CH188" t="b">
            <v>0</v>
          </cell>
          <cell r="DX188" t="b">
            <v>1</v>
          </cell>
          <cell r="DY188" t="b">
            <v>0</v>
          </cell>
          <cell r="DZ188" t="str">
            <v>Monthly</v>
          </cell>
          <cell r="EA188" t="str">
            <v>Constant</v>
          </cell>
          <cell r="EB188">
            <v>17</v>
          </cell>
          <cell r="EO188">
            <v>5</v>
          </cell>
          <cell r="EP188" t="b">
            <v>0</v>
          </cell>
          <cell r="FC188" t="str">
            <v>Increasing Block</v>
          </cell>
          <cell r="FK188">
            <v>15</v>
          </cell>
          <cell r="FU188">
            <v>3.6</v>
          </cell>
          <cell r="GE188">
            <v>3.75</v>
          </cell>
          <cell r="GF188" t="str">
            <v>Monthly</v>
          </cell>
          <cell r="GG188" t="str">
            <v>Constant</v>
          </cell>
          <cell r="GH188">
            <v>34</v>
          </cell>
          <cell r="GU188">
            <v>5</v>
          </cell>
          <cell r="GV188" t="b">
            <v>0</v>
          </cell>
          <cell r="HI188" t="str">
            <v>Increasing Block</v>
          </cell>
          <cell r="HQ188">
            <v>15</v>
          </cell>
          <cell r="IA188">
            <v>7.2</v>
          </cell>
          <cell r="IK188">
            <v>7.5</v>
          </cell>
        </row>
        <row r="189">
          <cell r="A189" t="str">
            <v>Hillsborough</v>
          </cell>
          <cell r="B189" t="str">
            <v>Hillsborough</v>
          </cell>
          <cell r="C189" t="str">
            <v>SE</v>
          </cell>
          <cell r="D189" t="str">
            <v>Both Water and Sewer</v>
          </cell>
          <cell r="E189" t="str">
            <v>per 1000 gallons</v>
          </cell>
          <cell r="F189" t="str">
            <v>06-07</v>
          </cell>
          <cell r="H189" t="b">
            <v>0</v>
          </cell>
          <cell r="J189" t="b">
            <v>1</v>
          </cell>
          <cell r="K189" t="b">
            <v>0</v>
          </cell>
          <cell r="L189" t="str">
            <v>Monthly</v>
          </cell>
          <cell r="M189" t="str">
            <v>Constant</v>
          </cell>
          <cell r="N189">
            <v>19.95</v>
          </cell>
          <cell r="AA189">
            <v>3</v>
          </cell>
          <cell r="AB189" t="b">
            <v>0</v>
          </cell>
          <cell r="AO189" t="str">
            <v>Uniform Rate</v>
          </cell>
          <cell r="AQ189">
            <v>6.65</v>
          </cell>
          <cell r="BR189" t="str">
            <v>Monthly</v>
          </cell>
          <cell r="BS189" t="str">
            <v>Constant</v>
          </cell>
          <cell r="BT189">
            <v>38.909999999999997</v>
          </cell>
          <cell r="CG189">
            <v>3</v>
          </cell>
          <cell r="CH189" t="b">
            <v>0</v>
          </cell>
          <cell r="CU189" t="str">
            <v>Uniform Rate</v>
          </cell>
          <cell r="CW189">
            <v>12.97</v>
          </cell>
          <cell r="DX189" t="b">
            <v>1</v>
          </cell>
          <cell r="DY189" t="b">
            <v>0</v>
          </cell>
          <cell r="DZ189" t="str">
            <v>Monthly</v>
          </cell>
          <cell r="EA189" t="str">
            <v>Constant</v>
          </cell>
          <cell r="EB189">
            <v>20.52</v>
          </cell>
          <cell r="EO189">
            <v>3</v>
          </cell>
          <cell r="EP189" t="b">
            <v>0</v>
          </cell>
          <cell r="FC189" t="str">
            <v>Uniform Rate</v>
          </cell>
          <cell r="FE189">
            <v>6.84</v>
          </cell>
          <cell r="GF189" t="str">
            <v>Monthly</v>
          </cell>
          <cell r="GG189" t="str">
            <v>Constant</v>
          </cell>
          <cell r="GH189">
            <v>40.020000000000003</v>
          </cell>
          <cell r="GU189">
            <v>3</v>
          </cell>
          <cell r="GV189" t="b">
            <v>0</v>
          </cell>
          <cell r="HI189" t="str">
            <v>Uniform Rate</v>
          </cell>
          <cell r="HK189">
            <v>13.34</v>
          </cell>
        </row>
        <row r="190">
          <cell r="A190" t="str">
            <v>Hobgood</v>
          </cell>
          <cell r="B190" t="str">
            <v>Hobgood</v>
          </cell>
          <cell r="C190" t="str">
            <v>OF</v>
          </cell>
          <cell r="D190" t="str">
            <v>Both Water and Sewer</v>
          </cell>
          <cell r="E190" t="str">
            <v>per 1000 gallons</v>
          </cell>
          <cell r="F190" t="str">
            <v>06-07</v>
          </cell>
          <cell r="H190" t="b">
            <v>0</v>
          </cell>
          <cell r="J190" t="b">
            <v>1</v>
          </cell>
          <cell r="K190" t="b">
            <v>0</v>
          </cell>
          <cell r="L190" t="str">
            <v>Unknown</v>
          </cell>
          <cell r="M190" t="str">
            <v>Constant</v>
          </cell>
          <cell r="N190">
            <v>9</v>
          </cell>
          <cell r="AA190">
            <v>0</v>
          </cell>
          <cell r="AB190" t="b">
            <v>0</v>
          </cell>
          <cell r="AO190" t="str">
            <v>Uniform Rate</v>
          </cell>
          <cell r="AQ190">
            <v>1.5</v>
          </cell>
          <cell r="BR190" t="str">
            <v>Unknown</v>
          </cell>
          <cell r="BS190" t="str">
            <v>Constant</v>
          </cell>
          <cell r="BT190">
            <v>15.5</v>
          </cell>
          <cell r="CG190">
            <v>0</v>
          </cell>
          <cell r="CH190" t="b">
            <v>0</v>
          </cell>
          <cell r="CU190" t="str">
            <v>Uniform Rate</v>
          </cell>
          <cell r="CW190">
            <v>2.5</v>
          </cell>
          <cell r="DX190" t="b">
            <v>1</v>
          </cell>
          <cell r="DY190" t="b">
            <v>0</v>
          </cell>
          <cell r="DZ190" t="str">
            <v>Unknown</v>
          </cell>
          <cell r="EA190" t="str">
            <v>Constant</v>
          </cell>
          <cell r="EB190">
            <v>18</v>
          </cell>
          <cell r="EO190">
            <v>0</v>
          </cell>
          <cell r="EP190" t="b">
            <v>0</v>
          </cell>
          <cell r="FC190" t="str">
            <v>Uniform Rate</v>
          </cell>
          <cell r="FE190">
            <v>4</v>
          </cell>
          <cell r="GF190" t="str">
            <v>Unknown</v>
          </cell>
          <cell r="GG190" t="str">
            <v>Constant</v>
          </cell>
          <cell r="GH190">
            <v>18</v>
          </cell>
          <cell r="GU190">
            <v>0</v>
          </cell>
          <cell r="GV190" t="b">
            <v>0</v>
          </cell>
          <cell r="HI190" t="str">
            <v>Uniform Rate</v>
          </cell>
          <cell r="HK190">
            <v>8</v>
          </cell>
          <cell r="HM190">
            <v>0</v>
          </cell>
          <cell r="HN190">
            <v>0</v>
          </cell>
        </row>
        <row r="191">
          <cell r="A191" t="str">
            <v>Hoke County</v>
          </cell>
          <cell r="B191" t="str">
            <v>Hoke County</v>
          </cell>
          <cell r="C191" t="str">
            <v>SE</v>
          </cell>
          <cell r="D191" t="str">
            <v>Both Water and Sewer</v>
          </cell>
          <cell r="E191" t="str">
            <v>per 1000 gallons</v>
          </cell>
          <cell r="F191" t="str">
            <v>06-07</v>
          </cell>
          <cell r="H191" t="b">
            <v>0</v>
          </cell>
          <cell r="J191" t="b">
            <v>0</v>
          </cell>
          <cell r="K191" t="b">
            <v>1</v>
          </cell>
          <cell r="L191" t="str">
            <v>Monthly</v>
          </cell>
          <cell r="M191" t="str">
            <v>Constant</v>
          </cell>
          <cell r="N191">
            <v>9</v>
          </cell>
          <cell r="AA191">
            <v>0</v>
          </cell>
          <cell r="AB191" t="b">
            <v>0</v>
          </cell>
          <cell r="AO191" t="str">
            <v>Uniform Rate</v>
          </cell>
          <cell r="AQ191">
            <v>3.5</v>
          </cell>
          <cell r="CH191" t="b">
            <v>0</v>
          </cell>
          <cell r="DX191" t="b">
            <v>0</v>
          </cell>
          <cell r="DY191" t="b">
            <v>1</v>
          </cell>
          <cell r="DZ191" t="str">
            <v>Monthly</v>
          </cell>
          <cell r="EA191" t="str">
            <v>Constant</v>
          </cell>
          <cell r="EB191">
            <v>12.6</v>
          </cell>
          <cell r="EO191">
            <v>0</v>
          </cell>
          <cell r="EP191" t="b">
            <v>0</v>
          </cell>
          <cell r="FC191" t="str">
            <v>Uniform Rate</v>
          </cell>
          <cell r="FE191">
            <v>4.9000000000000004</v>
          </cell>
          <cell r="GV191" t="b">
            <v>0</v>
          </cell>
        </row>
        <row r="192">
          <cell r="A192" t="str">
            <v>Holden Beach</v>
          </cell>
          <cell r="B192" t="str">
            <v>Holden Beach</v>
          </cell>
          <cell r="C192" t="str">
            <v>SE</v>
          </cell>
          <cell r="D192" t="str">
            <v>Both Water and Sewer</v>
          </cell>
          <cell r="E192" t="str">
            <v>per 1000 gallons</v>
          </cell>
          <cell r="F192" t="str">
            <v>06-07</v>
          </cell>
          <cell r="H192" t="b">
            <v>0</v>
          </cell>
          <cell r="J192" t="b">
            <v>0</v>
          </cell>
          <cell r="K192" t="b">
            <v>0</v>
          </cell>
          <cell r="L192" t="str">
            <v>Monthly</v>
          </cell>
          <cell r="M192" t="str">
            <v>Constant</v>
          </cell>
          <cell r="N192">
            <v>15</v>
          </cell>
          <cell r="AA192">
            <v>2</v>
          </cell>
          <cell r="AB192" t="b">
            <v>0</v>
          </cell>
          <cell r="AO192" t="str">
            <v>Uniform Rate</v>
          </cell>
          <cell r="AQ192">
            <v>2.85</v>
          </cell>
          <cell r="CH192" t="b">
            <v>0</v>
          </cell>
          <cell r="DX192" t="b">
            <v>0</v>
          </cell>
          <cell r="DY192" t="b">
            <v>0</v>
          </cell>
          <cell r="DZ192" t="str">
            <v>Monthly</v>
          </cell>
          <cell r="EA192" t="str">
            <v>Constant</v>
          </cell>
          <cell r="EB192">
            <v>16</v>
          </cell>
          <cell r="EO192">
            <v>2</v>
          </cell>
          <cell r="EP192" t="b">
            <v>0</v>
          </cell>
          <cell r="FC192" t="str">
            <v>Uniform Rate</v>
          </cell>
          <cell r="FE192">
            <v>7.5</v>
          </cell>
          <cell r="GV192" t="b">
            <v>0</v>
          </cell>
        </row>
        <row r="193">
          <cell r="A193" t="str">
            <v>Holly Springs</v>
          </cell>
          <cell r="B193" t="str">
            <v>Holly Springs</v>
          </cell>
          <cell r="C193" t="str">
            <v>SE</v>
          </cell>
          <cell r="D193" t="str">
            <v>Both Water and Sewer</v>
          </cell>
          <cell r="E193" t="str">
            <v>per 1000 gallons</v>
          </cell>
          <cell r="F193" t="str">
            <v>06-07</v>
          </cell>
          <cell r="H193" t="b">
            <v>0</v>
          </cell>
          <cell r="J193" t="b">
            <v>1</v>
          </cell>
          <cell r="K193" t="b">
            <v>0</v>
          </cell>
          <cell r="L193" t="str">
            <v>Monthly</v>
          </cell>
          <cell r="M193" t="str">
            <v>Constant</v>
          </cell>
          <cell r="N193">
            <v>7</v>
          </cell>
          <cell r="AA193">
            <v>0</v>
          </cell>
          <cell r="AB193" t="b">
            <v>0</v>
          </cell>
          <cell r="AO193" t="str">
            <v>Increasing Block</v>
          </cell>
          <cell r="AW193">
            <v>2</v>
          </cell>
          <cell r="AX193">
            <v>5</v>
          </cell>
          <cell r="AY193">
            <v>9</v>
          </cell>
          <cell r="AZ193">
            <v>14</v>
          </cell>
          <cell r="BG193">
            <v>3</v>
          </cell>
          <cell r="BH193">
            <v>4</v>
          </cell>
          <cell r="BI193">
            <v>5</v>
          </cell>
          <cell r="BJ193">
            <v>6</v>
          </cell>
          <cell r="BQ193">
            <v>7</v>
          </cell>
          <cell r="BR193" t="str">
            <v>Monthly</v>
          </cell>
          <cell r="BS193" t="str">
            <v>Constant</v>
          </cell>
          <cell r="BT193">
            <v>14</v>
          </cell>
          <cell r="CG193">
            <v>0</v>
          </cell>
          <cell r="CH193" t="b">
            <v>0</v>
          </cell>
          <cell r="CU193" t="str">
            <v>Increasing Block</v>
          </cell>
          <cell r="DC193">
            <v>2</v>
          </cell>
          <cell r="DD193">
            <v>5</v>
          </cell>
          <cell r="DE193">
            <v>9</v>
          </cell>
          <cell r="DF193">
            <v>14</v>
          </cell>
          <cell r="DM193">
            <v>6</v>
          </cell>
          <cell r="DN193">
            <v>8</v>
          </cell>
          <cell r="DO193">
            <v>10</v>
          </cell>
          <cell r="DP193">
            <v>12</v>
          </cell>
          <cell r="DW193">
            <v>14</v>
          </cell>
          <cell r="DX193" t="b">
            <v>1</v>
          </cell>
          <cell r="DY193" t="b">
            <v>0</v>
          </cell>
          <cell r="DZ193" t="str">
            <v>Monthly</v>
          </cell>
          <cell r="EA193" t="str">
            <v>Constant</v>
          </cell>
          <cell r="EB193">
            <v>7</v>
          </cell>
          <cell r="EO193">
            <v>0</v>
          </cell>
          <cell r="EP193" t="b">
            <v>0</v>
          </cell>
          <cell r="FC193" t="str">
            <v>Increasing Block</v>
          </cell>
          <cell r="FK193">
            <v>2</v>
          </cell>
          <cell r="FL193">
            <v>5</v>
          </cell>
          <cell r="FM193">
            <v>9</v>
          </cell>
          <cell r="FN193">
            <v>14</v>
          </cell>
          <cell r="FU193">
            <v>3</v>
          </cell>
          <cell r="FV193">
            <v>4</v>
          </cell>
          <cell r="FW193">
            <v>5</v>
          </cell>
          <cell r="FX193">
            <v>6</v>
          </cell>
          <cell r="GE193">
            <v>7</v>
          </cell>
          <cell r="GF193" t="str">
            <v>Monthly</v>
          </cell>
          <cell r="GG193" t="str">
            <v>Constant</v>
          </cell>
          <cell r="GH193">
            <v>14</v>
          </cell>
          <cell r="GU193">
            <v>0</v>
          </cell>
          <cell r="GV193" t="b">
            <v>0</v>
          </cell>
          <cell r="HI193" t="str">
            <v>Increasing Block</v>
          </cell>
          <cell r="HQ193">
            <v>2</v>
          </cell>
          <cell r="HR193">
            <v>5</v>
          </cell>
          <cell r="HS193">
            <v>9</v>
          </cell>
          <cell r="HT193">
            <v>14</v>
          </cell>
          <cell r="IA193">
            <v>6</v>
          </cell>
          <cell r="IB193">
            <v>8</v>
          </cell>
          <cell r="IC193">
            <v>10</v>
          </cell>
          <cell r="ID193">
            <v>12</v>
          </cell>
          <cell r="IK193">
            <v>14</v>
          </cell>
        </row>
        <row r="194">
          <cell r="A194" t="str">
            <v>Hookerton</v>
          </cell>
          <cell r="B194" t="str">
            <v>Hookerton</v>
          </cell>
          <cell r="C194" t="str">
            <v>OF</v>
          </cell>
          <cell r="D194" t="str">
            <v>Both Water and Sewer</v>
          </cell>
          <cell r="E194" t="str">
            <v>per 1000 gallons</v>
          </cell>
          <cell r="F194" t="str">
            <v>06-07</v>
          </cell>
          <cell r="G194" t="str">
            <v>Does not include $1/account Neuse River RWA fee.</v>
          </cell>
          <cell r="H194" t="b">
            <v>0</v>
          </cell>
          <cell r="J194" t="b">
            <v>1</v>
          </cell>
          <cell r="K194" t="b">
            <v>0</v>
          </cell>
          <cell r="L194" t="str">
            <v>Monthly</v>
          </cell>
          <cell r="M194" t="str">
            <v>Constant</v>
          </cell>
          <cell r="N194">
            <v>9</v>
          </cell>
          <cell r="AA194">
            <v>3</v>
          </cell>
          <cell r="AB194" t="b">
            <v>0</v>
          </cell>
          <cell r="AO194" t="str">
            <v>Uniform Rate</v>
          </cell>
          <cell r="AQ194">
            <v>2.5</v>
          </cell>
          <cell r="BR194" t="str">
            <v>Monthly</v>
          </cell>
          <cell r="BS194" t="str">
            <v>Constant</v>
          </cell>
          <cell r="BT194">
            <v>9</v>
          </cell>
          <cell r="CG194">
            <v>3</v>
          </cell>
          <cell r="CH194" t="b">
            <v>0</v>
          </cell>
          <cell r="CU194" t="str">
            <v>Uniform Rate</v>
          </cell>
          <cell r="CW194">
            <v>3.5</v>
          </cell>
          <cell r="DX194" t="b">
            <v>1</v>
          </cell>
          <cell r="DY194" t="b">
            <v>0</v>
          </cell>
          <cell r="DZ194" t="str">
            <v>Monthly</v>
          </cell>
          <cell r="EA194" t="str">
            <v>Constant</v>
          </cell>
          <cell r="EB194">
            <v>25</v>
          </cell>
          <cell r="EO194">
            <v>3</v>
          </cell>
          <cell r="EP194" t="b">
            <v>0</v>
          </cell>
          <cell r="FC194" t="str">
            <v>Uniform Rate</v>
          </cell>
          <cell r="FE194">
            <v>7.5</v>
          </cell>
          <cell r="GF194" t="str">
            <v>Monthly</v>
          </cell>
          <cell r="GG194" t="str">
            <v>Constant</v>
          </cell>
          <cell r="GH194">
            <v>25</v>
          </cell>
          <cell r="GU194">
            <v>3</v>
          </cell>
          <cell r="GV194" t="b">
            <v>0</v>
          </cell>
          <cell r="HI194" t="str">
            <v>Uniform Rate</v>
          </cell>
          <cell r="HK194">
            <v>7.5</v>
          </cell>
        </row>
        <row r="195">
          <cell r="A195" t="str">
            <v>Hot Springs</v>
          </cell>
          <cell r="B195" t="str">
            <v>Hot Springs</v>
          </cell>
          <cell r="C195" t="str">
            <v>0506</v>
          </cell>
          <cell r="D195" t="str">
            <v>Both Water and Sewer</v>
          </cell>
          <cell r="E195" t="str">
            <v>per 1000 gallons</v>
          </cell>
          <cell r="F195" t="str">
            <v>05-06</v>
          </cell>
          <cell r="H195" t="b">
            <v>0</v>
          </cell>
          <cell r="J195" t="b">
            <v>1</v>
          </cell>
          <cell r="K195" t="b">
            <v>0</v>
          </cell>
          <cell r="L195" t="str">
            <v>Monthly</v>
          </cell>
          <cell r="M195" t="str">
            <v>Constant</v>
          </cell>
          <cell r="N195">
            <v>7.5</v>
          </cell>
          <cell r="AA195">
            <v>3.5</v>
          </cell>
          <cell r="AB195" t="b">
            <v>0</v>
          </cell>
          <cell r="AO195" t="str">
            <v>Uniform Rate</v>
          </cell>
          <cell r="AQ195">
            <v>2.5</v>
          </cell>
          <cell r="BR195" t="str">
            <v>Monthly</v>
          </cell>
          <cell r="BS195" t="str">
            <v>Constant</v>
          </cell>
          <cell r="BT195">
            <v>15</v>
          </cell>
          <cell r="CG195">
            <v>3.5</v>
          </cell>
          <cell r="CH195" t="b">
            <v>0</v>
          </cell>
          <cell r="CU195" t="str">
            <v>Uniform Rate</v>
          </cell>
          <cell r="CW195">
            <v>5</v>
          </cell>
          <cell r="DX195" t="b">
            <v>1</v>
          </cell>
          <cell r="DY195" t="b">
            <v>0</v>
          </cell>
          <cell r="DZ195" t="str">
            <v>Monthly</v>
          </cell>
          <cell r="EA195" t="str">
            <v>Constant</v>
          </cell>
          <cell r="EB195">
            <v>7.5</v>
          </cell>
          <cell r="EO195">
            <v>3.5</v>
          </cell>
          <cell r="EP195" t="b">
            <v>0</v>
          </cell>
          <cell r="FC195" t="str">
            <v>Uniform Rate</v>
          </cell>
          <cell r="FE195">
            <v>2.5</v>
          </cell>
          <cell r="GF195" t="str">
            <v>Monthly</v>
          </cell>
          <cell r="GG195" t="str">
            <v>Constant</v>
          </cell>
          <cell r="GH195">
            <v>15</v>
          </cell>
          <cell r="GU195">
            <v>3.5</v>
          </cell>
          <cell r="GV195" t="b">
            <v>0</v>
          </cell>
          <cell r="HI195" t="str">
            <v>Uniform Rate</v>
          </cell>
          <cell r="HK195">
            <v>5</v>
          </cell>
        </row>
        <row r="196">
          <cell r="A196" t="str">
            <v>Hyde County</v>
          </cell>
          <cell r="B196" t="str">
            <v>Hyde County</v>
          </cell>
          <cell r="C196" t="str">
            <v>0506</v>
          </cell>
          <cell r="D196" t="str">
            <v>Water Only</v>
          </cell>
          <cell r="E196" t="str">
            <v>per 1000 gallons</v>
          </cell>
          <cell r="F196" t="str">
            <v>05-06</v>
          </cell>
          <cell r="G196" t="str">
            <v>Has commercial rates</v>
          </cell>
          <cell r="H196" t="b">
            <v>0</v>
          </cell>
          <cell r="J196" t="b">
            <v>0</v>
          </cell>
          <cell r="K196" t="b">
            <v>1</v>
          </cell>
          <cell r="L196" t="str">
            <v>Monthly</v>
          </cell>
          <cell r="M196" t="str">
            <v>Constant</v>
          </cell>
          <cell r="N196">
            <v>20</v>
          </cell>
          <cell r="AA196">
            <v>2</v>
          </cell>
          <cell r="AB196" t="b">
            <v>0</v>
          </cell>
          <cell r="AO196" t="str">
            <v>Increasing Block</v>
          </cell>
          <cell r="AW196">
            <v>15</v>
          </cell>
          <cell r="BG196">
            <v>5</v>
          </cell>
          <cell r="BQ196">
            <v>6</v>
          </cell>
          <cell r="CH196" t="b">
            <v>0</v>
          </cell>
          <cell r="DX196" t="b">
            <v>0</v>
          </cell>
          <cell r="DY196" t="b">
            <v>0</v>
          </cell>
          <cell r="EP196" t="b">
            <v>0</v>
          </cell>
          <cell r="GV196" t="b">
            <v>0</v>
          </cell>
        </row>
        <row r="197">
          <cell r="A197" t="str">
            <v>Iredell Water Corporation</v>
          </cell>
          <cell r="B197" t="str">
            <v>Iredell Water Corporation</v>
          </cell>
          <cell r="C197" t="str">
            <v>SE</v>
          </cell>
          <cell r="D197" t="str">
            <v>Water Only</v>
          </cell>
          <cell r="E197" t="str">
            <v>per 1000 gallons</v>
          </cell>
          <cell r="F197" t="str">
            <v>06-07</v>
          </cell>
          <cell r="H197" t="b">
            <v>0</v>
          </cell>
          <cell r="J197" t="b">
            <v>0</v>
          </cell>
          <cell r="K197" t="b">
            <v>0</v>
          </cell>
          <cell r="L197" t="str">
            <v>Monthly</v>
          </cell>
          <cell r="M197" t="str">
            <v>Constant</v>
          </cell>
          <cell r="N197">
            <v>10</v>
          </cell>
          <cell r="AA197">
            <v>1</v>
          </cell>
          <cell r="AB197" t="b">
            <v>0</v>
          </cell>
          <cell r="AO197" t="str">
            <v>Uniform Rate</v>
          </cell>
          <cell r="AQ197">
            <v>2.6</v>
          </cell>
          <cell r="CH197" t="b">
            <v>0</v>
          </cell>
          <cell r="DX197" t="b">
            <v>0</v>
          </cell>
          <cell r="DY197" t="b">
            <v>0</v>
          </cell>
          <cell r="EP197" t="b">
            <v>0</v>
          </cell>
          <cell r="GV197" t="b">
            <v>0</v>
          </cell>
        </row>
        <row r="198">
          <cell r="A198" t="str">
            <v>Jackson</v>
          </cell>
          <cell r="B198" t="str">
            <v>Jackson</v>
          </cell>
          <cell r="C198" t="str">
            <v>SE</v>
          </cell>
          <cell r="D198" t="str">
            <v>Both Water and Sewer</v>
          </cell>
          <cell r="E198" t="str">
            <v>per 1000 gallons</v>
          </cell>
          <cell r="F198" t="str">
            <v>06-07</v>
          </cell>
          <cell r="H198" t="b">
            <v>0</v>
          </cell>
          <cell r="J198" t="b">
            <v>1</v>
          </cell>
          <cell r="K198" t="b">
            <v>0</v>
          </cell>
          <cell r="L198" t="str">
            <v>Monthly</v>
          </cell>
          <cell r="M198" t="str">
            <v>Constant</v>
          </cell>
          <cell r="N198">
            <v>2</v>
          </cell>
          <cell r="AA198">
            <v>0</v>
          </cell>
          <cell r="AB198" t="b">
            <v>0</v>
          </cell>
          <cell r="AO198" t="str">
            <v>Uniform Rate</v>
          </cell>
          <cell r="AQ198">
            <v>3.25</v>
          </cell>
          <cell r="BR198" t="str">
            <v>Monthly</v>
          </cell>
          <cell r="BS198" t="str">
            <v>Constant</v>
          </cell>
          <cell r="BT198">
            <v>2.2000000000000002</v>
          </cell>
          <cell r="CG198">
            <v>0</v>
          </cell>
          <cell r="CH198" t="b">
            <v>0</v>
          </cell>
          <cell r="CU198" t="str">
            <v>Uniform Rate</v>
          </cell>
          <cell r="CW198">
            <v>3.5750000000000002</v>
          </cell>
          <cell r="DX198" t="b">
            <v>1</v>
          </cell>
          <cell r="DY198" t="b">
            <v>0</v>
          </cell>
          <cell r="DZ198" t="str">
            <v>Monthly</v>
          </cell>
          <cell r="EA198" t="str">
            <v>Constant</v>
          </cell>
          <cell r="EB198">
            <v>9</v>
          </cell>
          <cell r="EO198">
            <v>0</v>
          </cell>
          <cell r="EP198" t="b">
            <v>0</v>
          </cell>
          <cell r="FC198" t="str">
            <v>Uniform Rate</v>
          </cell>
          <cell r="FE198">
            <v>3.75</v>
          </cell>
          <cell r="GF198" t="str">
            <v>Monthly</v>
          </cell>
          <cell r="GG198" t="str">
            <v>Constant</v>
          </cell>
          <cell r="GH198">
            <v>9.9</v>
          </cell>
          <cell r="GU198">
            <v>0</v>
          </cell>
          <cell r="GV198" t="b">
            <v>0</v>
          </cell>
          <cell r="HI198" t="str">
            <v>Uniform Rate</v>
          </cell>
          <cell r="HK198">
            <v>4.125</v>
          </cell>
        </row>
        <row r="199">
          <cell r="A199" t="str">
            <v>Jacksonville</v>
          </cell>
          <cell r="B199" t="str">
            <v>Jacksonville</v>
          </cell>
          <cell r="C199" t="str">
            <v>SE</v>
          </cell>
          <cell r="D199" t="str">
            <v>Both Water and Sewer</v>
          </cell>
          <cell r="E199" t="str">
            <v>per 1000 gallons</v>
          </cell>
          <cell r="F199" t="str">
            <v>06-07</v>
          </cell>
          <cell r="H199" t="b">
            <v>0</v>
          </cell>
          <cell r="I199" t="str">
            <v>Commercial sewer bills reflect bills for restaurants (includes a specific surcharge on rates)</v>
          </cell>
          <cell r="J199" t="b">
            <v>1</v>
          </cell>
          <cell r="K199" t="b">
            <v>0</v>
          </cell>
          <cell r="L199" t="str">
            <v>Monthly</v>
          </cell>
          <cell r="M199" t="str">
            <v>By Meter Size</v>
          </cell>
          <cell r="P199">
            <v>8.48</v>
          </cell>
          <cell r="Q199">
            <v>12.73</v>
          </cell>
          <cell r="R199">
            <v>21.21</v>
          </cell>
          <cell r="S199">
            <v>42.4</v>
          </cell>
          <cell r="T199">
            <v>67.84</v>
          </cell>
          <cell r="U199">
            <v>135.63</v>
          </cell>
          <cell r="V199">
            <v>212</v>
          </cell>
          <cell r="W199">
            <v>424</v>
          </cell>
          <cell r="AA199">
            <v>2</v>
          </cell>
          <cell r="AB199" t="b">
            <v>0</v>
          </cell>
          <cell r="AO199" t="str">
            <v>Increasing Block</v>
          </cell>
          <cell r="AW199">
            <v>9.9990000000000006</v>
          </cell>
          <cell r="AX199">
            <v>29.998999999999999</v>
          </cell>
          <cell r="AY199">
            <v>69.998999999999995</v>
          </cell>
          <cell r="BG199">
            <v>1.71</v>
          </cell>
          <cell r="BH199">
            <v>1.9</v>
          </cell>
          <cell r="BI199">
            <v>2</v>
          </cell>
          <cell r="BQ199">
            <v>2.2000000000000002</v>
          </cell>
          <cell r="BR199" t="str">
            <v>Monthly</v>
          </cell>
          <cell r="BS199" t="str">
            <v>By Meter Size</v>
          </cell>
          <cell r="BV199">
            <v>16.96</v>
          </cell>
          <cell r="BW199">
            <v>25.46</v>
          </cell>
          <cell r="BX199">
            <v>42.42</v>
          </cell>
          <cell r="BY199">
            <v>84.8</v>
          </cell>
          <cell r="BZ199">
            <v>135.68</v>
          </cell>
          <cell r="CA199">
            <v>271.26</v>
          </cell>
          <cell r="CB199">
            <v>424</v>
          </cell>
          <cell r="CC199">
            <v>848</v>
          </cell>
          <cell r="CG199">
            <v>2</v>
          </cell>
          <cell r="CH199" t="b">
            <v>0</v>
          </cell>
          <cell r="CU199" t="str">
            <v>Increasing Block</v>
          </cell>
          <cell r="DC199">
            <v>9.9990000000000006</v>
          </cell>
          <cell r="DD199">
            <v>29.998999999999999</v>
          </cell>
          <cell r="DE199">
            <v>69.998999999999995</v>
          </cell>
          <cell r="DM199">
            <v>3.42</v>
          </cell>
          <cell r="DN199">
            <v>3.8</v>
          </cell>
          <cell r="DO199">
            <v>4</v>
          </cell>
          <cell r="DW199">
            <v>4.4000000000000004</v>
          </cell>
          <cell r="DX199" t="b">
            <v>1</v>
          </cell>
          <cell r="DY199" t="b">
            <v>1</v>
          </cell>
          <cell r="DZ199" t="str">
            <v>Monthly</v>
          </cell>
          <cell r="EA199" t="str">
            <v>By Meter Size</v>
          </cell>
          <cell r="ED199">
            <v>20.64</v>
          </cell>
          <cell r="EE199">
            <v>30.97</v>
          </cell>
          <cell r="EF199">
            <v>51.61</v>
          </cell>
          <cell r="EG199">
            <v>103.2</v>
          </cell>
          <cell r="EH199">
            <v>165.12</v>
          </cell>
          <cell r="EI199">
            <v>330.24</v>
          </cell>
          <cell r="EJ199">
            <v>516</v>
          </cell>
          <cell r="EK199">
            <v>1032</v>
          </cell>
          <cell r="EO199">
            <v>2</v>
          </cell>
          <cell r="EP199" t="b">
            <v>0</v>
          </cell>
          <cell r="FC199" t="str">
            <v>Increasing Block</v>
          </cell>
          <cell r="FK199">
            <v>9.9990000000000006</v>
          </cell>
          <cell r="FL199">
            <v>29.998999999999999</v>
          </cell>
          <cell r="FM199">
            <v>69.998999999999995</v>
          </cell>
          <cell r="FU199">
            <v>2.67</v>
          </cell>
          <cell r="FV199">
            <v>2.77</v>
          </cell>
          <cell r="FW199">
            <v>2.87</v>
          </cell>
          <cell r="GE199">
            <v>2.97</v>
          </cell>
          <cell r="GF199" t="str">
            <v>Monthly</v>
          </cell>
          <cell r="GG199" t="str">
            <v>By Meter Size</v>
          </cell>
          <cell r="GJ199">
            <v>41.28</v>
          </cell>
          <cell r="GK199">
            <v>61.94</v>
          </cell>
          <cell r="GL199">
            <v>103.22</v>
          </cell>
          <cell r="GM199">
            <v>206.4</v>
          </cell>
          <cell r="GN199">
            <v>330.24</v>
          </cell>
          <cell r="GO199">
            <v>660.48</v>
          </cell>
          <cell r="GP199">
            <v>1032</v>
          </cell>
          <cell r="GQ199">
            <v>2064</v>
          </cell>
          <cell r="GU199">
            <v>2</v>
          </cell>
          <cell r="GV199" t="b">
            <v>0</v>
          </cell>
          <cell r="HI199" t="str">
            <v>Increasing Block</v>
          </cell>
          <cell r="HQ199">
            <v>9.9990000000000006</v>
          </cell>
          <cell r="HR199">
            <v>29.998999999999999</v>
          </cell>
          <cell r="HS199">
            <v>69.998999999999995</v>
          </cell>
          <cell r="IA199">
            <v>5.34</v>
          </cell>
          <cell r="IB199">
            <v>5.54</v>
          </cell>
          <cell r="IC199">
            <v>5.74</v>
          </cell>
          <cell r="IK199">
            <v>5.94</v>
          </cell>
        </row>
        <row r="200">
          <cell r="A200" t="str">
            <v>Jamestown</v>
          </cell>
          <cell r="B200" t="str">
            <v>Jamestown</v>
          </cell>
          <cell r="C200" t="str">
            <v>OF</v>
          </cell>
          <cell r="D200" t="str">
            <v>Both Water and Sewer</v>
          </cell>
          <cell r="E200" t="str">
            <v>per 1000 gallons</v>
          </cell>
          <cell r="F200" t="str">
            <v>06-07</v>
          </cell>
          <cell r="H200" t="b">
            <v>0</v>
          </cell>
          <cell r="J200" t="b">
            <v>1</v>
          </cell>
          <cell r="K200" t="b">
            <v>0</v>
          </cell>
          <cell r="L200" t="str">
            <v>Bi-monthly</v>
          </cell>
          <cell r="M200" t="str">
            <v>None</v>
          </cell>
          <cell r="AA200">
            <v>0</v>
          </cell>
          <cell r="AB200" t="b">
            <v>0</v>
          </cell>
          <cell r="AO200" t="str">
            <v>Uniform Rate</v>
          </cell>
          <cell r="AQ200">
            <v>2.1</v>
          </cell>
          <cell r="BR200" t="str">
            <v>Bi-monthly</v>
          </cell>
          <cell r="BS200" t="str">
            <v>None</v>
          </cell>
          <cell r="CG200">
            <v>0</v>
          </cell>
          <cell r="CH200" t="b">
            <v>0</v>
          </cell>
          <cell r="CU200" t="str">
            <v>Uniform Rate</v>
          </cell>
          <cell r="CW200">
            <v>3.15</v>
          </cell>
          <cell r="DX200" t="b">
            <v>1</v>
          </cell>
          <cell r="DY200" t="b">
            <v>0</v>
          </cell>
          <cell r="DZ200" t="str">
            <v>Bi-monthly</v>
          </cell>
          <cell r="EA200" t="str">
            <v>None</v>
          </cell>
          <cell r="EO200">
            <v>0</v>
          </cell>
          <cell r="EP200" t="b">
            <v>0</v>
          </cell>
          <cell r="FC200" t="str">
            <v>Uniform Rate</v>
          </cell>
          <cell r="FE200">
            <v>2.1</v>
          </cell>
          <cell r="GF200" t="str">
            <v>Bi-monthly</v>
          </cell>
          <cell r="GG200" t="str">
            <v>None</v>
          </cell>
          <cell r="GU200">
            <v>0</v>
          </cell>
          <cell r="GV200" t="b">
            <v>0</v>
          </cell>
          <cell r="HI200" t="str">
            <v>Uniform Rate</v>
          </cell>
          <cell r="HK200">
            <v>3.5</v>
          </cell>
        </row>
        <row r="201">
          <cell r="A201" t="str">
            <v>Jamesville</v>
          </cell>
          <cell r="B201" t="str">
            <v>Jamesville</v>
          </cell>
          <cell r="C201" t="str">
            <v>OF</v>
          </cell>
          <cell r="D201" t="str">
            <v>Both Water and Sewer</v>
          </cell>
          <cell r="E201" t="str">
            <v>per 1000 gallons</v>
          </cell>
          <cell r="F201" t="str">
            <v>06-07</v>
          </cell>
          <cell r="H201" t="b">
            <v>0</v>
          </cell>
          <cell r="J201" t="b">
            <v>0</v>
          </cell>
          <cell r="K201" t="b">
            <v>0</v>
          </cell>
          <cell r="L201" t="str">
            <v>Monthly</v>
          </cell>
          <cell r="M201" t="str">
            <v>Constant</v>
          </cell>
          <cell r="N201">
            <v>10</v>
          </cell>
          <cell r="AA201">
            <v>0</v>
          </cell>
          <cell r="AB201" t="b">
            <v>0</v>
          </cell>
          <cell r="AO201" t="str">
            <v>Uniform Rate</v>
          </cell>
          <cell r="AQ201">
            <v>1.86</v>
          </cell>
          <cell r="CH201" t="b">
            <v>0</v>
          </cell>
          <cell r="DX201" t="b">
            <v>0</v>
          </cell>
          <cell r="DY201" t="b">
            <v>0</v>
          </cell>
          <cell r="DZ201" t="str">
            <v>Monthly</v>
          </cell>
          <cell r="EA201" t="str">
            <v>Constant</v>
          </cell>
          <cell r="EB201">
            <v>9.6999999999999993</v>
          </cell>
          <cell r="EO201">
            <v>0</v>
          </cell>
          <cell r="EP201" t="b">
            <v>0</v>
          </cell>
          <cell r="FC201" t="str">
            <v>Uniform Rate</v>
          </cell>
          <cell r="FE201">
            <v>1.51</v>
          </cell>
          <cell r="GV201" t="b">
            <v>0</v>
          </cell>
        </row>
        <row r="202">
          <cell r="A202" t="str">
            <v>Jefferson</v>
          </cell>
          <cell r="B202" t="str">
            <v>Jefferson</v>
          </cell>
          <cell r="C202" t="str">
            <v>SE</v>
          </cell>
          <cell r="D202" t="str">
            <v>Both Water and Sewer</v>
          </cell>
          <cell r="E202" t="str">
            <v>per 1000 gallons</v>
          </cell>
          <cell r="F202" t="str">
            <v>06-07</v>
          </cell>
          <cell r="H202" t="b">
            <v>0</v>
          </cell>
          <cell r="J202" t="b">
            <v>1</v>
          </cell>
          <cell r="K202" t="b">
            <v>0</v>
          </cell>
          <cell r="L202" t="str">
            <v>Monthly</v>
          </cell>
          <cell r="M202" t="str">
            <v>Constant</v>
          </cell>
          <cell r="N202">
            <v>17.54</v>
          </cell>
          <cell r="AA202">
            <v>2</v>
          </cell>
          <cell r="AB202" t="b">
            <v>0</v>
          </cell>
          <cell r="AO202" t="str">
            <v>Decreasing Block</v>
          </cell>
          <cell r="AW202">
            <v>5</v>
          </cell>
          <cell r="BG202">
            <v>2.8519999999999999</v>
          </cell>
          <cell r="BQ202">
            <v>2.137</v>
          </cell>
          <cell r="BR202" t="str">
            <v>Monthly</v>
          </cell>
          <cell r="BS202" t="str">
            <v>Constant</v>
          </cell>
          <cell r="BT202">
            <v>35.08</v>
          </cell>
          <cell r="CG202">
            <v>2</v>
          </cell>
          <cell r="CH202" t="b">
            <v>0</v>
          </cell>
          <cell r="CU202" t="str">
            <v>Decreasing Block</v>
          </cell>
          <cell r="DC202">
            <v>5</v>
          </cell>
          <cell r="DM202">
            <v>5.7039999999999997</v>
          </cell>
          <cell r="DW202">
            <v>4.274</v>
          </cell>
          <cell r="DX202" t="b">
            <v>1</v>
          </cell>
          <cell r="DY202" t="b">
            <v>0</v>
          </cell>
          <cell r="DZ202" t="str">
            <v>Monthly</v>
          </cell>
          <cell r="EA202" t="str">
            <v>Constant</v>
          </cell>
          <cell r="EB202">
            <v>5.46</v>
          </cell>
          <cell r="EO202">
            <v>2</v>
          </cell>
          <cell r="EP202" t="b">
            <v>0</v>
          </cell>
          <cell r="FC202" t="str">
            <v>Uniform Rate</v>
          </cell>
          <cell r="FE202">
            <v>2.7690000000000001</v>
          </cell>
          <cell r="GF202" t="str">
            <v>Monthly</v>
          </cell>
          <cell r="GG202" t="str">
            <v>Constant</v>
          </cell>
          <cell r="GH202">
            <v>10.92</v>
          </cell>
          <cell r="GU202">
            <v>2</v>
          </cell>
          <cell r="GV202" t="b">
            <v>0</v>
          </cell>
          <cell r="HI202" t="str">
            <v>Uniform Rate</v>
          </cell>
          <cell r="HK202">
            <v>5.5380000000000003</v>
          </cell>
        </row>
        <row r="203">
          <cell r="A203" t="str">
            <v>Johnston County</v>
          </cell>
          <cell r="B203" t="str">
            <v>Johnston County</v>
          </cell>
          <cell r="C203" t="str">
            <v>SE</v>
          </cell>
          <cell r="D203" t="str">
            <v>Both Water and Sewer</v>
          </cell>
          <cell r="E203" t="str">
            <v>per 1000 gallons</v>
          </cell>
          <cell r="F203" t="str">
            <v>06-07</v>
          </cell>
          <cell r="G203" t="str">
            <v>Sewer rate based on those sending sewage to treatment plant. Rate is higher (by extra $1.37/1000) for those sending to onsite treatment and disposal facilities.</v>
          </cell>
          <cell r="H203" t="b">
            <v>0</v>
          </cell>
          <cell r="I203" t="str">
            <v>Sewer bills for customers connected to wastewater treatment facilities with surface water discharge.</v>
          </cell>
          <cell r="J203" t="b">
            <v>0</v>
          </cell>
          <cell r="K203" t="b">
            <v>0</v>
          </cell>
          <cell r="L203" t="str">
            <v>Monthly</v>
          </cell>
          <cell r="M203" t="str">
            <v>By Meter Size</v>
          </cell>
          <cell r="Q203">
            <v>15</v>
          </cell>
          <cell r="R203">
            <v>15</v>
          </cell>
          <cell r="S203">
            <v>30</v>
          </cell>
          <cell r="T203">
            <v>40</v>
          </cell>
          <cell r="U203">
            <v>60</v>
          </cell>
          <cell r="V203">
            <v>100</v>
          </cell>
          <cell r="W203">
            <v>150</v>
          </cell>
          <cell r="X203">
            <v>200</v>
          </cell>
          <cell r="Y203">
            <v>300</v>
          </cell>
          <cell r="Z203">
            <v>400</v>
          </cell>
          <cell r="AA203">
            <v>0</v>
          </cell>
          <cell r="AB203" t="b">
            <v>0</v>
          </cell>
          <cell r="AO203" t="str">
            <v>Uniform Rate</v>
          </cell>
          <cell r="AQ203">
            <v>2.95</v>
          </cell>
          <cell r="CH203" t="b">
            <v>0</v>
          </cell>
          <cell r="DX203" t="b">
            <v>0</v>
          </cell>
          <cell r="DY203" t="b">
            <v>0</v>
          </cell>
          <cell r="DZ203" t="str">
            <v>Monthly</v>
          </cell>
          <cell r="EA203" t="str">
            <v>By Meter Size</v>
          </cell>
          <cell r="EE203">
            <v>12.5</v>
          </cell>
          <cell r="EF203">
            <v>12.5</v>
          </cell>
          <cell r="EG203">
            <v>25</v>
          </cell>
          <cell r="EH203">
            <v>40</v>
          </cell>
          <cell r="EI203">
            <v>70</v>
          </cell>
          <cell r="EJ203">
            <v>125</v>
          </cell>
          <cell r="EK203">
            <v>200</v>
          </cell>
          <cell r="EL203">
            <v>300</v>
          </cell>
          <cell r="EO203">
            <v>0</v>
          </cell>
          <cell r="EP203" t="b">
            <v>0</v>
          </cell>
          <cell r="FC203" t="str">
            <v>Uniform Rate</v>
          </cell>
          <cell r="FE203">
            <v>4.1500000000000004</v>
          </cell>
          <cell r="GV203" t="b">
            <v>0</v>
          </cell>
        </row>
        <row r="204">
          <cell r="A204" t="str">
            <v>Jones County</v>
          </cell>
          <cell r="B204" t="str">
            <v>Jones County</v>
          </cell>
          <cell r="C204" t="str">
            <v>0506</v>
          </cell>
          <cell r="D204" t="str">
            <v>Water Only</v>
          </cell>
          <cell r="E204" t="str">
            <v>per 1000 gallons</v>
          </cell>
          <cell r="F204" t="str">
            <v>05-06</v>
          </cell>
          <cell r="G204" t="str">
            <v>Has sewer rates but survey says Town of Trenton serves sewer, not Jones County.</v>
          </cell>
          <cell r="H204" t="b">
            <v>0</v>
          </cell>
          <cell r="J204" t="b">
            <v>0</v>
          </cell>
          <cell r="K204" t="b">
            <v>0</v>
          </cell>
          <cell r="L204" t="str">
            <v>Monthly</v>
          </cell>
          <cell r="M204" t="str">
            <v>Constant</v>
          </cell>
          <cell r="N204">
            <v>9</v>
          </cell>
          <cell r="AA204">
            <v>2</v>
          </cell>
          <cell r="AB204" t="b">
            <v>0</v>
          </cell>
          <cell r="AO204" t="str">
            <v>Uniform Rate</v>
          </cell>
          <cell r="AQ204">
            <v>3</v>
          </cell>
          <cell r="CH204" t="b">
            <v>0</v>
          </cell>
          <cell r="DX204" t="b">
            <v>0</v>
          </cell>
          <cell r="DY204" t="b">
            <v>0</v>
          </cell>
          <cell r="EP204" t="b">
            <v>0</v>
          </cell>
          <cell r="GV204" t="b">
            <v>0</v>
          </cell>
        </row>
        <row r="205">
          <cell r="A205" t="str">
            <v>Jonesville</v>
          </cell>
          <cell r="B205" t="str">
            <v>Jonesville</v>
          </cell>
          <cell r="C205" t="str">
            <v>SE</v>
          </cell>
          <cell r="D205" t="str">
            <v>Both Water and Sewer</v>
          </cell>
          <cell r="E205" t="str">
            <v>per 1000 gallons</v>
          </cell>
          <cell r="F205" t="str">
            <v>06-07</v>
          </cell>
          <cell r="H205" t="b">
            <v>0</v>
          </cell>
          <cell r="J205" t="b">
            <v>1</v>
          </cell>
          <cell r="K205" t="b">
            <v>0</v>
          </cell>
          <cell r="L205" t="str">
            <v>Monthly</v>
          </cell>
          <cell r="M205" t="str">
            <v>Constant</v>
          </cell>
          <cell r="N205">
            <v>15.36</v>
          </cell>
          <cell r="AA205">
            <v>2.5</v>
          </cell>
          <cell r="AB205" t="b">
            <v>0</v>
          </cell>
          <cell r="AO205" t="str">
            <v>Uniform Rate</v>
          </cell>
          <cell r="AQ205">
            <v>2.88</v>
          </cell>
          <cell r="BR205" t="str">
            <v>Monthly</v>
          </cell>
          <cell r="BS205" t="str">
            <v>Constant</v>
          </cell>
          <cell r="BT205">
            <v>30.72</v>
          </cell>
          <cell r="CG205">
            <v>2.5</v>
          </cell>
          <cell r="CH205" t="b">
            <v>0</v>
          </cell>
          <cell r="CU205" t="str">
            <v>Uniform Rate</v>
          </cell>
          <cell r="CW205">
            <v>5.76</v>
          </cell>
          <cell r="DX205" t="b">
            <v>1</v>
          </cell>
          <cell r="DY205" t="b">
            <v>0</v>
          </cell>
          <cell r="DZ205" t="str">
            <v>Monthly</v>
          </cell>
          <cell r="EA205" t="str">
            <v>Constant</v>
          </cell>
          <cell r="EB205">
            <v>12.36</v>
          </cell>
          <cell r="EO205">
            <v>2.5</v>
          </cell>
          <cell r="EP205" t="b">
            <v>0</v>
          </cell>
          <cell r="FC205" t="str">
            <v>Uniform Rate</v>
          </cell>
          <cell r="FE205">
            <v>2.88</v>
          </cell>
          <cell r="GF205" t="str">
            <v>Monthly</v>
          </cell>
          <cell r="GG205" t="str">
            <v>Constant</v>
          </cell>
          <cell r="GH205">
            <v>24.72</v>
          </cell>
          <cell r="GU205">
            <v>2.5</v>
          </cell>
          <cell r="GV205" t="b">
            <v>0</v>
          </cell>
          <cell r="HI205" t="str">
            <v>Uniform Rate</v>
          </cell>
          <cell r="HK205">
            <v>5.76</v>
          </cell>
        </row>
        <row r="206">
          <cell r="A206" t="str">
            <v>Kannapolis</v>
          </cell>
          <cell r="B206" t="str">
            <v>Kannapolis</v>
          </cell>
          <cell r="C206" t="str">
            <v>SE</v>
          </cell>
          <cell r="D206" t="str">
            <v>Both Water and Sewer</v>
          </cell>
          <cell r="E206" t="str">
            <v>per 1000 gallons</v>
          </cell>
          <cell r="F206" t="str">
            <v>06-07</v>
          </cell>
          <cell r="G206" t="str">
            <v>!! SPECIAL CASE !! For water: all customers with 2" or more pay the INSIDE water rates, even if they are outside. Copy inside water bills on to outside bills for all consumption over 700,000 GPM.</v>
          </cell>
          <cell r="H206" t="b">
            <v>1</v>
          </cell>
          <cell r="I206" t="str">
            <v>"Commercial rates" reflect all customers with 2" or larger meters (always pay inside City rates).</v>
          </cell>
          <cell r="J206" t="b">
            <v>1</v>
          </cell>
          <cell r="K206" t="b">
            <v>0</v>
          </cell>
          <cell r="L206" t="str">
            <v>Monthly</v>
          </cell>
          <cell r="M206" t="str">
            <v>Constant</v>
          </cell>
          <cell r="N206">
            <v>3.3</v>
          </cell>
          <cell r="AA206">
            <v>0</v>
          </cell>
          <cell r="AB206" t="b">
            <v>0</v>
          </cell>
          <cell r="AO206" t="str">
            <v>Uniform Rate</v>
          </cell>
          <cell r="AQ206">
            <v>5.4</v>
          </cell>
          <cell r="BR206" t="str">
            <v>Monthly</v>
          </cell>
          <cell r="BS206" t="str">
            <v>Constant</v>
          </cell>
          <cell r="BT206">
            <v>3.96</v>
          </cell>
          <cell r="CG206">
            <v>0</v>
          </cell>
          <cell r="CH206" t="b">
            <v>0</v>
          </cell>
          <cell r="CU206" t="str">
            <v>Uniform Rate</v>
          </cell>
          <cell r="CW206">
            <v>6.48</v>
          </cell>
          <cell r="DX206" t="b">
            <v>0</v>
          </cell>
          <cell r="DY206" t="b">
            <v>0</v>
          </cell>
          <cell r="DZ206" t="str">
            <v>Monthly</v>
          </cell>
          <cell r="EA206" t="str">
            <v>Constant</v>
          </cell>
          <cell r="EB206">
            <v>3.8</v>
          </cell>
          <cell r="EO206">
            <v>0</v>
          </cell>
          <cell r="EP206" t="b">
            <v>0</v>
          </cell>
          <cell r="FC206" t="str">
            <v>Uniform Rate</v>
          </cell>
          <cell r="FE206">
            <v>5.3</v>
          </cell>
          <cell r="GV206" t="b">
            <v>0</v>
          </cell>
        </row>
        <row r="207">
          <cell r="A207" t="str">
            <v>Kenansville</v>
          </cell>
          <cell r="B207" t="str">
            <v>Kenansville</v>
          </cell>
          <cell r="C207" t="str">
            <v>SE</v>
          </cell>
          <cell r="D207" t="str">
            <v>Both Water and Sewer</v>
          </cell>
          <cell r="E207" t="str">
            <v>per 1000 gallons</v>
          </cell>
          <cell r="F207" t="str">
            <v>06-07</v>
          </cell>
          <cell r="H207" t="b">
            <v>0</v>
          </cell>
          <cell r="J207" t="b">
            <v>1</v>
          </cell>
          <cell r="K207" t="b">
            <v>0</v>
          </cell>
          <cell r="L207" t="str">
            <v>Monthly</v>
          </cell>
          <cell r="M207" t="str">
            <v>Constant</v>
          </cell>
          <cell r="N207">
            <v>10</v>
          </cell>
          <cell r="AA207">
            <v>3</v>
          </cell>
          <cell r="AB207" t="b">
            <v>0</v>
          </cell>
          <cell r="AO207" t="str">
            <v>Uniform Rate</v>
          </cell>
          <cell r="AQ207">
            <v>3.75</v>
          </cell>
          <cell r="BR207" t="str">
            <v>Monthly</v>
          </cell>
          <cell r="BS207" t="str">
            <v>Constant</v>
          </cell>
          <cell r="BT207">
            <v>20</v>
          </cell>
          <cell r="CG207">
            <v>3</v>
          </cell>
          <cell r="CH207" t="b">
            <v>0</v>
          </cell>
          <cell r="CU207" t="str">
            <v>Uniform Rate</v>
          </cell>
          <cell r="CW207">
            <v>7.5</v>
          </cell>
          <cell r="DX207" t="b">
            <v>1</v>
          </cell>
          <cell r="DY207" t="b">
            <v>0</v>
          </cell>
          <cell r="DZ207" t="str">
            <v>Monthly</v>
          </cell>
          <cell r="EA207" t="str">
            <v>Constant</v>
          </cell>
          <cell r="EB207">
            <v>15</v>
          </cell>
          <cell r="EO207">
            <v>3</v>
          </cell>
          <cell r="EP207" t="b">
            <v>0</v>
          </cell>
          <cell r="FC207" t="str">
            <v>Increasing Block</v>
          </cell>
          <cell r="FK207">
            <v>10</v>
          </cell>
          <cell r="FL207">
            <v>50</v>
          </cell>
          <cell r="FU207">
            <v>3.75</v>
          </cell>
          <cell r="FV207">
            <v>4</v>
          </cell>
          <cell r="GE207">
            <v>4.25</v>
          </cell>
          <cell r="GF207" t="str">
            <v>Monthly</v>
          </cell>
          <cell r="GG207" t="str">
            <v>Constant</v>
          </cell>
          <cell r="GH207">
            <v>30</v>
          </cell>
          <cell r="GU207">
            <v>3</v>
          </cell>
          <cell r="GV207" t="b">
            <v>0</v>
          </cell>
          <cell r="HI207" t="str">
            <v>Increasing Block</v>
          </cell>
          <cell r="HQ207">
            <v>10</v>
          </cell>
          <cell r="HR207">
            <v>50</v>
          </cell>
          <cell r="IA207">
            <v>7.5</v>
          </cell>
          <cell r="IB207">
            <v>8</v>
          </cell>
          <cell r="IK207">
            <v>8.5</v>
          </cell>
        </row>
        <row r="208">
          <cell r="A208" t="str">
            <v>Kill Devil Hills</v>
          </cell>
          <cell r="B208" t="str">
            <v>Kill Devil Hills</v>
          </cell>
          <cell r="C208" t="str">
            <v>SE</v>
          </cell>
          <cell r="D208" t="str">
            <v>Both Water and Sewer</v>
          </cell>
          <cell r="E208" t="str">
            <v>per 1000 gallons</v>
          </cell>
          <cell r="F208" t="str">
            <v>06-07</v>
          </cell>
          <cell r="G208" t="str">
            <v>Has only 7 outside accounts.</v>
          </cell>
          <cell r="H208" t="b">
            <v>0</v>
          </cell>
          <cell r="J208" t="b">
            <v>1</v>
          </cell>
          <cell r="K208" t="b">
            <v>0</v>
          </cell>
          <cell r="L208" t="str">
            <v>Quarterly</v>
          </cell>
          <cell r="M208" t="str">
            <v>By Meter Size</v>
          </cell>
          <cell r="Q208">
            <v>37.799999999999997</v>
          </cell>
          <cell r="R208">
            <v>68.040000000000006</v>
          </cell>
          <cell r="S208">
            <v>156.22999999999999</v>
          </cell>
          <cell r="T208">
            <v>291.02</v>
          </cell>
          <cell r="U208">
            <v>560.63</v>
          </cell>
          <cell r="V208">
            <v>1060.8</v>
          </cell>
          <cell r="AA208">
            <v>5</v>
          </cell>
          <cell r="AB208" t="b">
            <v>0</v>
          </cell>
          <cell r="AO208" t="str">
            <v>Increasing Block</v>
          </cell>
          <cell r="AW208">
            <v>40</v>
          </cell>
          <cell r="AX208">
            <v>250</v>
          </cell>
          <cell r="AY208">
            <v>1000</v>
          </cell>
          <cell r="BG208">
            <v>4.22</v>
          </cell>
          <cell r="BH208">
            <v>4.54</v>
          </cell>
          <cell r="BI208">
            <v>4.8600000000000003</v>
          </cell>
          <cell r="BQ208">
            <v>5.29</v>
          </cell>
          <cell r="BR208" t="str">
            <v>Quarterly</v>
          </cell>
          <cell r="BS208" t="str">
            <v>By Meter Size</v>
          </cell>
          <cell r="BW208">
            <v>46.04</v>
          </cell>
          <cell r="BX208">
            <v>86.4</v>
          </cell>
          <cell r="CG208">
            <v>5</v>
          </cell>
          <cell r="CH208" t="b">
            <v>0</v>
          </cell>
          <cell r="CU208" t="str">
            <v>Increasing Block</v>
          </cell>
          <cell r="DC208">
            <v>40</v>
          </cell>
          <cell r="DD208">
            <v>250</v>
          </cell>
          <cell r="DE208">
            <v>1000</v>
          </cell>
          <cell r="DM208">
            <v>4.66</v>
          </cell>
          <cell r="DN208">
            <v>4.97</v>
          </cell>
          <cell r="DO208">
            <v>5.36</v>
          </cell>
          <cell r="DW208">
            <v>5.61</v>
          </cell>
          <cell r="DX208" t="b">
            <v>0</v>
          </cell>
          <cell r="DY208" t="b">
            <v>0</v>
          </cell>
          <cell r="DZ208" t="str">
            <v>Quarterly</v>
          </cell>
          <cell r="EA208" t="str">
            <v>Constant</v>
          </cell>
          <cell r="EB208">
            <v>72</v>
          </cell>
          <cell r="EO208">
            <v>5</v>
          </cell>
          <cell r="EP208" t="b">
            <v>0</v>
          </cell>
          <cell r="FC208" t="str">
            <v>Uniform Rate</v>
          </cell>
          <cell r="FE208">
            <v>14.35</v>
          </cell>
          <cell r="GV208" t="b">
            <v>0</v>
          </cell>
        </row>
        <row r="209">
          <cell r="A209" t="str">
            <v>King</v>
          </cell>
          <cell r="B209" t="str">
            <v>King</v>
          </cell>
          <cell r="C209" t="str">
            <v>SE</v>
          </cell>
          <cell r="D209" t="str">
            <v>Both Water and Sewer</v>
          </cell>
          <cell r="E209" t="str">
            <v>per 1000 gallons</v>
          </cell>
          <cell r="F209" t="str">
            <v>06-07</v>
          </cell>
          <cell r="G209" t="str">
            <v>Serve Tobaccoville as well, with different rates</v>
          </cell>
          <cell r="H209" t="b">
            <v>0</v>
          </cell>
          <cell r="J209" t="b">
            <v>1</v>
          </cell>
          <cell r="K209" t="b">
            <v>0</v>
          </cell>
          <cell r="L209" t="str">
            <v>Bi-monthly</v>
          </cell>
          <cell r="M209" t="str">
            <v>Constant</v>
          </cell>
          <cell r="N209">
            <v>21</v>
          </cell>
          <cell r="AA209">
            <v>4</v>
          </cell>
          <cell r="AB209" t="b">
            <v>0</v>
          </cell>
          <cell r="AO209" t="str">
            <v>Uniform Rate</v>
          </cell>
          <cell r="AQ209">
            <v>2.2599999999999998</v>
          </cell>
          <cell r="BR209" t="str">
            <v>Bi-monthly</v>
          </cell>
          <cell r="BS209" t="str">
            <v>Constant</v>
          </cell>
          <cell r="BT209">
            <v>26.25</v>
          </cell>
          <cell r="CG209">
            <v>4</v>
          </cell>
          <cell r="CH209" t="b">
            <v>0</v>
          </cell>
          <cell r="CU209" t="str">
            <v>Uniform Rate</v>
          </cell>
          <cell r="CW209">
            <v>2.84</v>
          </cell>
          <cell r="DX209" t="b">
            <v>1</v>
          </cell>
          <cell r="DY209" t="b">
            <v>0</v>
          </cell>
          <cell r="DZ209" t="str">
            <v>Bi-monthly</v>
          </cell>
          <cell r="EA209" t="str">
            <v>Constant</v>
          </cell>
          <cell r="EB209">
            <v>42.21</v>
          </cell>
          <cell r="EO209">
            <v>4</v>
          </cell>
          <cell r="EP209" t="b">
            <v>0</v>
          </cell>
          <cell r="FC209" t="str">
            <v>Uniform Rate</v>
          </cell>
          <cell r="FE209">
            <v>2.42</v>
          </cell>
          <cell r="GF209" t="str">
            <v>Bi-monthly</v>
          </cell>
          <cell r="GG209" t="str">
            <v>Constant</v>
          </cell>
          <cell r="GH209">
            <v>52.76</v>
          </cell>
          <cell r="GU209">
            <v>4</v>
          </cell>
          <cell r="GV209" t="b">
            <v>0</v>
          </cell>
          <cell r="HI209" t="str">
            <v>Uniform Rate</v>
          </cell>
          <cell r="HK209">
            <v>3.05</v>
          </cell>
        </row>
        <row r="210">
          <cell r="A210" t="str">
            <v>Kings Mountain</v>
          </cell>
          <cell r="B210" t="str">
            <v>Kings Mountain</v>
          </cell>
          <cell r="C210" t="str">
            <v>SE</v>
          </cell>
          <cell r="D210" t="str">
            <v>Both Water and Sewer</v>
          </cell>
          <cell r="E210" t="str">
            <v>per 1000 gallons</v>
          </cell>
          <cell r="F210" t="str">
            <v>06-07</v>
          </cell>
          <cell r="H210" t="b">
            <v>0</v>
          </cell>
          <cell r="I210" t="str">
            <v>Includes customer charges</v>
          </cell>
          <cell r="J210" t="b">
            <v>1</v>
          </cell>
          <cell r="K210" t="b">
            <v>0</v>
          </cell>
          <cell r="L210" t="str">
            <v>Monthly</v>
          </cell>
          <cell r="M210" t="str">
            <v>By Meter Size</v>
          </cell>
          <cell r="P210">
            <v>9.07</v>
          </cell>
          <cell r="R210">
            <v>13.78</v>
          </cell>
          <cell r="S210">
            <v>24.49</v>
          </cell>
          <cell r="T210">
            <v>39.47</v>
          </cell>
          <cell r="U210">
            <v>82.3</v>
          </cell>
          <cell r="V210">
            <v>142.22999999999999</v>
          </cell>
          <cell r="W210">
            <v>313.52999999999997</v>
          </cell>
          <cell r="X210">
            <v>553.34</v>
          </cell>
          <cell r="AA210">
            <v>0</v>
          </cell>
          <cell r="AB210" t="b">
            <v>0</v>
          </cell>
          <cell r="AO210" t="str">
            <v>Uniform Rate</v>
          </cell>
          <cell r="AQ210">
            <v>1.73</v>
          </cell>
          <cell r="BR210" t="str">
            <v>Monthly</v>
          </cell>
          <cell r="BS210" t="str">
            <v>By Meter Size</v>
          </cell>
          <cell r="BV210">
            <v>17.309999999999999</v>
          </cell>
          <cell r="BX210">
            <v>21.03</v>
          </cell>
          <cell r="BY210">
            <v>36.020000000000003</v>
          </cell>
          <cell r="BZ210">
            <v>57.03</v>
          </cell>
          <cell r="CA210">
            <v>117.09</v>
          </cell>
          <cell r="CB210">
            <v>201.14</v>
          </cell>
          <cell r="CC210">
            <v>441.4</v>
          </cell>
          <cell r="CD210">
            <v>777.75</v>
          </cell>
          <cell r="CG210">
            <v>0</v>
          </cell>
          <cell r="CH210" t="b">
            <v>0</v>
          </cell>
          <cell r="CU210" t="str">
            <v>Uniform Rate</v>
          </cell>
          <cell r="CW210">
            <v>3.65</v>
          </cell>
          <cell r="DX210" t="b">
            <v>1</v>
          </cell>
          <cell r="DY210" t="b">
            <v>0</v>
          </cell>
          <cell r="DZ210" t="str">
            <v>Monthly</v>
          </cell>
          <cell r="EA210" t="str">
            <v>By Meter Size</v>
          </cell>
          <cell r="ED210">
            <v>9.18</v>
          </cell>
          <cell r="EF210">
            <v>12.02</v>
          </cell>
          <cell r="EG210">
            <v>20.51</v>
          </cell>
          <cell r="EH210">
            <v>32.43</v>
          </cell>
          <cell r="EI210">
            <v>66.44</v>
          </cell>
          <cell r="EJ210">
            <v>114.04</v>
          </cell>
          <cell r="EK210">
            <v>250.12</v>
          </cell>
          <cell r="EL210">
            <v>440.61</v>
          </cell>
          <cell r="EO210">
            <v>0</v>
          </cell>
          <cell r="EP210" t="b">
            <v>0</v>
          </cell>
          <cell r="FC210" t="str">
            <v>Uniform Rate</v>
          </cell>
          <cell r="FE210">
            <v>1.66</v>
          </cell>
          <cell r="GF210" t="str">
            <v>Monthly</v>
          </cell>
          <cell r="GG210" t="str">
            <v>By Meter Size</v>
          </cell>
          <cell r="GJ210">
            <v>17.559999999999999</v>
          </cell>
          <cell r="GL210">
            <v>19.78</v>
          </cell>
          <cell r="GM210">
            <v>33.17</v>
          </cell>
          <cell r="GN210">
            <v>51.93</v>
          </cell>
          <cell r="GO210">
            <v>105.54</v>
          </cell>
          <cell r="GP210">
            <v>180.61</v>
          </cell>
          <cell r="GQ210">
            <v>395.13</v>
          </cell>
          <cell r="GR210">
            <v>695.44</v>
          </cell>
          <cell r="GU210">
            <v>0</v>
          </cell>
          <cell r="GV210" t="b">
            <v>0</v>
          </cell>
          <cell r="HI210" t="str">
            <v>Uniform Rate</v>
          </cell>
          <cell r="HK210">
            <v>3.62</v>
          </cell>
          <cell r="HM210">
            <v>0</v>
          </cell>
          <cell r="HN210">
            <v>0</v>
          </cell>
        </row>
        <row r="211">
          <cell r="A211" t="str">
            <v>Kinston</v>
          </cell>
          <cell r="B211" t="str">
            <v>Kinston</v>
          </cell>
          <cell r="C211" t="str">
            <v>SE</v>
          </cell>
          <cell r="D211" t="str">
            <v>Both Water and Sewer</v>
          </cell>
          <cell r="E211" t="str">
            <v>per 1000 gallons</v>
          </cell>
          <cell r="F211" t="str">
            <v>06-07</v>
          </cell>
          <cell r="H211" t="b">
            <v>0</v>
          </cell>
          <cell r="J211" t="b">
            <v>1</v>
          </cell>
          <cell r="K211" t="b">
            <v>0</v>
          </cell>
          <cell r="L211" t="str">
            <v>Monthly</v>
          </cell>
          <cell r="M211" t="str">
            <v>Constant</v>
          </cell>
          <cell r="N211">
            <v>15</v>
          </cell>
          <cell r="AA211">
            <v>3</v>
          </cell>
          <cell r="AB211" t="b">
            <v>0</v>
          </cell>
          <cell r="AO211" t="str">
            <v>Decreasing Block</v>
          </cell>
          <cell r="AW211">
            <v>15</v>
          </cell>
          <cell r="BG211">
            <v>2.65</v>
          </cell>
          <cell r="BQ211">
            <v>2.2999999999999998</v>
          </cell>
          <cell r="BR211" t="str">
            <v>Monthly</v>
          </cell>
          <cell r="BS211" t="str">
            <v>Constant</v>
          </cell>
          <cell r="BT211">
            <v>30</v>
          </cell>
          <cell r="CG211">
            <v>3</v>
          </cell>
          <cell r="CH211" t="b">
            <v>0</v>
          </cell>
          <cell r="CU211" t="str">
            <v>Decreasing Block</v>
          </cell>
          <cell r="DC211">
            <v>15</v>
          </cell>
          <cell r="DM211">
            <v>5.29</v>
          </cell>
          <cell r="DW211">
            <v>4.58</v>
          </cell>
          <cell r="DX211" t="b">
            <v>1</v>
          </cell>
          <cell r="DY211" t="b">
            <v>0</v>
          </cell>
          <cell r="DZ211" t="str">
            <v>Monthly</v>
          </cell>
          <cell r="EA211" t="str">
            <v>Constant</v>
          </cell>
          <cell r="EB211">
            <v>11.8</v>
          </cell>
          <cell r="EO211">
            <v>0</v>
          </cell>
          <cell r="EP211" t="b">
            <v>0</v>
          </cell>
          <cell r="FC211" t="str">
            <v>Uniform Rate</v>
          </cell>
          <cell r="FE211">
            <v>2.04</v>
          </cell>
          <cell r="GF211" t="str">
            <v>Monthly</v>
          </cell>
          <cell r="GG211" t="str">
            <v>Constant</v>
          </cell>
          <cell r="GH211">
            <v>23.6</v>
          </cell>
          <cell r="GU211">
            <v>0</v>
          </cell>
          <cell r="GV211" t="b">
            <v>0</v>
          </cell>
          <cell r="HI211" t="str">
            <v>Uniform Rate</v>
          </cell>
          <cell r="HK211">
            <v>4.08</v>
          </cell>
        </row>
        <row r="212">
          <cell r="A212" t="str">
            <v>Kittrell Water Association</v>
          </cell>
          <cell r="B212" t="str">
            <v>Kittrell Water Association</v>
          </cell>
          <cell r="C212" t="str">
            <v>0506</v>
          </cell>
          <cell r="D212" t="str">
            <v>Water Only</v>
          </cell>
          <cell r="E212" t="str">
            <v>per 1000 gallons</v>
          </cell>
          <cell r="F212" t="str">
            <v>05-06</v>
          </cell>
          <cell r="H212" t="b">
            <v>0</v>
          </cell>
          <cell r="J212" t="b">
            <v>0</v>
          </cell>
          <cell r="K212" t="b">
            <v>0</v>
          </cell>
          <cell r="L212" t="str">
            <v>Monthly</v>
          </cell>
          <cell r="M212" t="str">
            <v>Constant</v>
          </cell>
          <cell r="N212">
            <v>16</v>
          </cell>
          <cell r="AA212">
            <v>0</v>
          </cell>
          <cell r="AB212" t="b">
            <v>0</v>
          </cell>
          <cell r="AO212" t="str">
            <v>Uniform Rate</v>
          </cell>
          <cell r="AQ212">
            <v>3</v>
          </cell>
          <cell r="CH212" t="b">
            <v>0</v>
          </cell>
          <cell r="DX212" t="b">
            <v>0</v>
          </cell>
          <cell r="DY212" t="b">
            <v>0</v>
          </cell>
          <cell r="EP212" t="b">
            <v>0</v>
          </cell>
          <cell r="GV212" t="b">
            <v>0</v>
          </cell>
        </row>
        <row r="213">
          <cell r="A213" t="str">
            <v>Knightdale</v>
          </cell>
          <cell r="B213" t="str">
            <v>Knightdale</v>
          </cell>
          <cell r="C213" t="str">
            <v>0506</v>
          </cell>
          <cell r="D213" t="str">
            <v>Both Water and Sewer</v>
          </cell>
          <cell r="E213" t="str">
            <v>per 1000 gallons</v>
          </cell>
          <cell r="F213" t="str">
            <v>05-06</v>
          </cell>
          <cell r="H213" t="b">
            <v>0</v>
          </cell>
          <cell r="J213" t="b">
            <v>1</v>
          </cell>
          <cell r="K213" t="b">
            <v>1</v>
          </cell>
          <cell r="L213" t="str">
            <v>Monthly</v>
          </cell>
          <cell r="M213" t="str">
            <v>Constant</v>
          </cell>
          <cell r="N213">
            <v>5</v>
          </cell>
          <cell r="AA213">
            <v>0</v>
          </cell>
          <cell r="AB213" t="b">
            <v>0</v>
          </cell>
          <cell r="AO213" t="str">
            <v>Uniform Rate</v>
          </cell>
          <cell r="AQ213">
            <v>4.8</v>
          </cell>
          <cell r="BR213" t="str">
            <v>Monthly</v>
          </cell>
          <cell r="BS213" t="str">
            <v>Constant</v>
          </cell>
          <cell r="BT213">
            <v>10</v>
          </cell>
          <cell r="CG213">
            <v>0</v>
          </cell>
          <cell r="CH213" t="b">
            <v>0</v>
          </cell>
          <cell r="CU213" t="str">
            <v>Uniform Rate</v>
          </cell>
          <cell r="CW213">
            <v>11.83</v>
          </cell>
          <cell r="DX213" t="b">
            <v>0</v>
          </cell>
          <cell r="DY213" t="b">
            <v>1</v>
          </cell>
          <cell r="DZ213" t="str">
            <v>Monthly</v>
          </cell>
          <cell r="EA213" t="str">
            <v>Constant</v>
          </cell>
          <cell r="EB213">
            <v>5</v>
          </cell>
          <cell r="EO213">
            <v>0</v>
          </cell>
          <cell r="EP213" t="b">
            <v>0</v>
          </cell>
          <cell r="FC213" t="str">
            <v>Uniform Rate</v>
          </cell>
          <cell r="FE213">
            <v>4.18</v>
          </cell>
          <cell r="GV213" t="b">
            <v>0</v>
          </cell>
        </row>
        <row r="214">
          <cell r="A214" t="str">
            <v>Kure Beach</v>
          </cell>
          <cell r="B214" t="str">
            <v>Kure Beach</v>
          </cell>
          <cell r="C214" t="str">
            <v>SE</v>
          </cell>
          <cell r="D214" t="str">
            <v>Both Water and Sewer</v>
          </cell>
          <cell r="E214" t="str">
            <v>per 1000 gallons</v>
          </cell>
          <cell r="F214" t="str">
            <v>06-07</v>
          </cell>
          <cell r="H214" t="b">
            <v>0</v>
          </cell>
          <cell r="J214" t="b">
            <v>0</v>
          </cell>
          <cell r="K214" t="b">
            <v>1</v>
          </cell>
          <cell r="L214" t="str">
            <v>Unknown</v>
          </cell>
          <cell r="M214" t="str">
            <v>Constant</v>
          </cell>
          <cell r="N214">
            <v>11</v>
          </cell>
          <cell r="AA214">
            <v>3</v>
          </cell>
          <cell r="AB214" t="b">
            <v>0</v>
          </cell>
          <cell r="AO214" t="str">
            <v>Uniform Rate</v>
          </cell>
          <cell r="AQ214">
            <v>1.2</v>
          </cell>
          <cell r="CH214" t="b">
            <v>0</v>
          </cell>
          <cell r="DX214" t="b">
            <v>0</v>
          </cell>
          <cell r="DY214" t="b">
            <v>1</v>
          </cell>
          <cell r="DZ214" t="str">
            <v>Unknown</v>
          </cell>
          <cell r="EA214" t="str">
            <v>Constant</v>
          </cell>
          <cell r="EB214">
            <v>21</v>
          </cell>
          <cell r="EO214">
            <v>3</v>
          </cell>
          <cell r="EP214" t="b">
            <v>0</v>
          </cell>
          <cell r="FC214" t="str">
            <v>Uniform Rate</v>
          </cell>
          <cell r="FE214">
            <v>1.55</v>
          </cell>
          <cell r="GV214" t="b">
            <v>0</v>
          </cell>
        </row>
        <row r="215">
          <cell r="A215" t="str">
            <v>La Grange</v>
          </cell>
          <cell r="B215" t="str">
            <v>La Grange</v>
          </cell>
          <cell r="C215" t="str">
            <v>OF</v>
          </cell>
          <cell r="D215" t="str">
            <v>Both Water and Sewer</v>
          </cell>
          <cell r="E215" t="str">
            <v>per 1000 gallons</v>
          </cell>
          <cell r="F215" t="str">
            <v>06-07</v>
          </cell>
          <cell r="G215" t="str">
            <v>Commercial and residential rates are identical.</v>
          </cell>
          <cell r="H215" t="b">
            <v>0</v>
          </cell>
          <cell r="J215" t="b">
            <v>1</v>
          </cell>
          <cell r="K215" t="b">
            <v>1</v>
          </cell>
          <cell r="L215" t="str">
            <v>Monthly</v>
          </cell>
          <cell r="M215" t="str">
            <v>Constant</v>
          </cell>
          <cell r="N215">
            <v>14.5</v>
          </cell>
          <cell r="AA215">
            <v>0</v>
          </cell>
          <cell r="AB215" t="b">
            <v>0</v>
          </cell>
          <cell r="AO215" t="str">
            <v>Increasing Block</v>
          </cell>
          <cell r="AW215">
            <v>2</v>
          </cell>
          <cell r="AX215">
            <v>5</v>
          </cell>
          <cell r="AY215">
            <v>10</v>
          </cell>
          <cell r="AZ215">
            <v>15</v>
          </cell>
          <cell r="BA215">
            <v>20</v>
          </cell>
          <cell r="BG215">
            <v>1.5</v>
          </cell>
          <cell r="BH215">
            <v>2.7</v>
          </cell>
          <cell r="BI215">
            <v>2.75</v>
          </cell>
          <cell r="BJ215">
            <v>2.8</v>
          </cell>
          <cell r="BK215">
            <v>2.85</v>
          </cell>
          <cell r="BQ215">
            <v>2.9</v>
          </cell>
          <cell r="BR215" t="str">
            <v>Monthly</v>
          </cell>
          <cell r="BS215" t="str">
            <v>Constant</v>
          </cell>
          <cell r="BT215">
            <v>24</v>
          </cell>
          <cell r="CG215">
            <v>0</v>
          </cell>
          <cell r="CH215" t="b">
            <v>0</v>
          </cell>
          <cell r="CU215" t="str">
            <v>Increasing Block</v>
          </cell>
          <cell r="DC215">
            <v>2</v>
          </cell>
          <cell r="DD215">
            <v>5</v>
          </cell>
          <cell r="DE215">
            <v>10</v>
          </cell>
          <cell r="DF215">
            <v>15</v>
          </cell>
          <cell r="DG215">
            <v>20</v>
          </cell>
          <cell r="DM215">
            <v>1.5</v>
          </cell>
          <cell r="DN215">
            <v>3.9</v>
          </cell>
          <cell r="DO215">
            <v>4</v>
          </cell>
          <cell r="DP215">
            <v>4.0999999999999996</v>
          </cell>
          <cell r="DQ215">
            <v>4.2</v>
          </cell>
          <cell r="DW215">
            <v>4.3</v>
          </cell>
          <cell r="DX215" t="b">
            <v>1</v>
          </cell>
          <cell r="DY215" t="b">
            <v>1</v>
          </cell>
          <cell r="DZ215" t="str">
            <v>Monthly</v>
          </cell>
          <cell r="EA215" t="str">
            <v>Constant</v>
          </cell>
          <cell r="EB215">
            <v>14.75</v>
          </cell>
          <cell r="EO215">
            <v>0</v>
          </cell>
          <cell r="EP215" t="b">
            <v>0</v>
          </cell>
          <cell r="FC215" t="str">
            <v>Uniform Rate</v>
          </cell>
          <cell r="FE215">
            <v>2.8</v>
          </cell>
          <cell r="GF215" t="str">
            <v>Monthly</v>
          </cell>
          <cell r="GG215" t="str">
            <v>Constant</v>
          </cell>
          <cell r="GH215">
            <v>25.75</v>
          </cell>
          <cell r="GU215">
            <v>0</v>
          </cell>
          <cell r="GV215" t="b">
            <v>0</v>
          </cell>
          <cell r="HI215" t="str">
            <v>Uniform Rate</v>
          </cell>
          <cell r="HK215">
            <v>4.8499999999999996</v>
          </cell>
        </row>
        <row r="216">
          <cell r="A216" t="str">
            <v>Lake Lure</v>
          </cell>
          <cell r="B216" t="str">
            <v>Lake Lure</v>
          </cell>
          <cell r="C216" t="str">
            <v>OF</v>
          </cell>
          <cell r="D216" t="str">
            <v>Both Water and Sewer</v>
          </cell>
          <cell r="E216" t="str">
            <v>per 1000 gallons</v>
          </cell>
          <cell r="F216" t="str">
            <v>06-07</v>
          </cell>
          <cell r="H216" t="b">
            <v>0</v>
          </cell>
          <cell r="J216" t="b">
            <v>1</v>
          </cell>
          <cell r="K216" t="b">
            <v>1</v>
          </cell>
          <cell r="L216" t="str">
            <v>Bi-monthly</v>
          </cell>
          <cell r="M216" t="str">
            <v>Constant</v>
          </cell>
          <cell r="N216">
            <v>28</v>
          </cell>
          <cell r="AA216">
            <v>0</v>
          </cell>
          <cell r="AB216" t="b">
            <v>0</v>
          </cell>
          <cell r="AO216" t="str">
            <v>Increasing Block</v>
          </cell>
          <cell r="AW216">
            <v>5</v>
          </cell>
          <cell r="AX216">
            <v>20</v>
          </cell>
          <cell r="BG216">
            <v>3</v>
          </cell>
          <cell r="BH216">
            <v>3.5</v>
          </cell>
          <cell r="BQ216">
            <v>4</v>
          </cell>
          <cell r="BR216" t="str">
            <v>Bi-monthly</v>
          </cell>
          <cell r="BS216" t="str">
            <v>Constant</v>
          </cell>
          <cell r="BT216">
            <v>56</v>
          </cell>
          <cell r="CG216">
            <v>0</v>
          </cell>
          <cell r="CH216" t="b">
            <v>0</v>
          </cell>
          <cell r="CU216" t="str">
            <v>Increasing Block</v>
          </cell>
          <cell r="DC216">
            <v>5</v>
          </cell>
          <cell r="DD216">
            <v>20</v>
          </cell>
          <cell r="DM216">
            <v>6</v>
          </cell>
          <cell r="DN216">
            <v>7</v>
          </cell>
          <cell r="DW216">
            <v>8</v>
          </cell>
          <cell r="DX216" t="b">
            <v>1</v>
          </cell>
          <cell r="DY216" t="b">
            <v>1</v>
          </cell>
          <cell r="DZ216" t="str">
            <v>Bi-monthly</v>
          </cell>
          <cell r="EA216" t="str">
            <v>Constant</v>
          </cell>
          <cell r="EB216">
            <v>28</v>
          </cell>
          <cell r="EO216">
            <v>0</v>
          </cell>
          <cell r="EP216" t="b">
            <v>0</v>
          </cell>
          <cell r="FC216" t="str">
            <v>Increasing Block</v>
          </cell>
          <cell r="FK216">
            <v>5</v>
          </cell>
          <cell r="FL216">
            <v>20</v>
          </cell>
          <cell r="FU216">
            <v>3</v>
          </cell>
          <cell r="FV216">
            <v>3.25</v>
          </cell>
          <cell r="GE216">
            <v>3.5</v>
          </cell>
          <cell r="GF216" t="str">
            <v>Bi-monthly</v>
          </cell>
          <cell r="GG216" t="str">
            <v>Constant</v>
          </cell>
          <cell r="GH216">
            <v>56</v>
          </cell>
          <cell r="GU216">
            <v>0</v>
          </cell>
          <cell r="GV216" t="b">
            <v>0</v>
          </cell>
          <cell r="HI216" t="str">
            <v>Increasing Block</v>
          </cell>
          <cell r="HQ216">
            <v>5</v>
          </cell>
          <cell r="HR216">
            <v>20</v>
          </cell>
          <cell r="IA216">
            <v>6</v>
          </cell>
          <cell r="IB216">
            <v>6.5</v>
          </cell>
          <cell r="IK216">
            <v>7</v>
          </cell>
        </row>
        <row r="217">
          <cell r="A217" t="str">
            <v>Lake Waccamaw</v>
          </cell>
          <cell r="B217" t="str">
            <v>Lake Waccamaw</v>
          </cell>
          <cell r="C217" t="str">
            <v>SE</v>
          </cell>
          <cell r="D217" t="str">
            <v>Both Water and Sewer</v>
          </cell>
          <cell r="E217" t="str">
            <v>per 1000 gallons</v>
          </cell>
          <cell r="F217" t="str">
            <v>06-07</v>
          </cell>
          <cell r="H217" t="b">
            <v>0</v>
          </cell>
          <cell r="J217" t="b">
            <v>1</v>
          </cell>
          <cell r="K217" t="b">
            <v>0</v>
          </cell>
          <cell r="L217" t="str">
            <v>Monthly</v>
          </cell>
          <cell r="M217" t="str">
            <v>Constant</v>
          </cell>
          <cell r="N217">
            <v>16</v>
          </cell>
          <cell r="AA217">
            <v>4</v>
          </cell>
          <cell r="AB217" t="b">
            <v>0</v>
          </cell>
          <cell r="AO217" t="str">
            <v>Uniform Rate</v>
          </cell>
          <cell r="AQ217">
            <v>2</v>
          </cell>
          <cell r="BR217" t="str">
            <v>Monthly</v>
          </cell>
          <cell r="BS217" t="str">
            <v>Constant</v>
          </cell>
          <cell r="BT217">
            <v>28</v>
          </cell>
          <cell r="CG217">
            <v>4</v>
          </cell>
          <cell r="CH217" t="b">
            <v>0</v>
          </cell>
          <cell r="CU217" t="str">
            <v>Uniform Rate</v>
          </cell>
          <cell r="CW217">
            <v>3.7</v>
          </cell>
          <cell r="DX217" t="b">
            <v>1</v>
          </cell>
          <cell r="DY217" t="b">
            <v>0</v>
          </cell>
          <cell r="DZ217" t="str">
            <v>Monthly</v>
          </cell>
          <cell r="EA217" t="str">
            <v>Constant</v>
          </cell>
          <cell r="EB217">
            <v>20</v>
          </cell>
          <cell r="EO217">
            <v>4</v>
          </cell>
          <cell r="EP217" t="b">
            <v>0</v>
          </cell>
          <cell r="FC217" t="str">
            <v>Uniform Rate</v>
          </cell>
          <cell r="FE217">
            <v>2.2400000000000002</v>
          </cell>
          <cell r="GF217" t="str">
            <v>Monthly</v>
          </cell>
          <cell r="GG217" t="str">
            <v>Constant</v>
          </cell>
          <cell r="GH217">
            <v>30.25</v>
          </cell>
          <cell r="GU217">
            <v>4</v>
          </cell>
          <cell r="GV217" t="b">
            <v>0</v>
          </cell>
          <cell r="HI217" t="str">
            <v>Uniform Rate</v>
          </cell>
          <cell r="HK217">
            <v>4.1399999999999997</v>
          </cell>
        </row>
        <row r="218">
          <cell r="A218" t="str">
            <v>Landis</v>
          </cell>
          <cell r="B218" t="str">
            <v>Landis</v>
          </cell>
          <cell r="C218" t="str">
            <v>SE</v>
          </cell>
          <cell r="D218" t="str">
            <v>Both Water and Sewer</v>
          </cell>
          <cell r="E218" t="str">
            <v>per 1000 gallons</v>
          </cell>
          <cell r="F218" t="str">
            <v>06-07</v>
          </cell>
          <cell r="H218" t="b">
            <v>0</v>
          </cell>
          <cell r="J218" t="b">
            <v>0</v>
          </cell>
          <cell r="K218" t="b">
            <v>0</v>
          </cell>
          <cell r="L218" t="str">
            <v>Monthly</v>
          </cell>
          <cell r="M218" t="str">
            <v>Constant</v>
          </cell>
          <cell r="N218">
            <v>8.6</v>
          </cell>
          <cell r="AA218">
            <v>0</v>
          </cell>
          <cell r="AB218" t="b">
            <v>0</v>
          </cell>
          <cell r="AO218" t="str">
            <v>Uniform Rate</v>
          </cell>
          <cell r="AQ218">
            <v>6</v>
          </cell>
          <cell r="CH218" t="b">
            <v>0</v>
          </cell>
          <cell r="DX218" t="b">
            <v>0</v>
          </cell>
          <cell r="DY218" t="b">
            <v>0</v>
          </cell>
          <cell r="DZ218" t="str">
            <v>Monthly</v>
          </cell>
          <cell r="EA218" t="str">
            <v>Constant</v>
          </cell>
          <cell r="EB218">
            <v>6</v>
          </cell>
          <cell r="EO218">
            <v>0</v>
          </cell>
          <cell r="EP218" t="b">
            <v>0</v>
          </cell>
          <cell r="FC218" t="str">
            <v>Uniform Rate</v>
          </cell>
          <cell r="FE218">
            <v>7.52</v>
          </cell>
          <cell r="GV218" t="b">
            <v>0</v>
          </cell>
        </row>
        <row r="219">
          <cell r="A219" t="str">
            <v>Lansing</v>
          </cell>
          <cell r="B219" t="str">
            <v>Lansing</v>
          </cell>
          <cell r="C219" t="str">
            <v>SE</v>
          </cell>
          <cell r="D219" t="str">
            <v>Both Water and Sewer</v>
          </cell>
          <cell r="E219" t="str">
            <v>per 1000 gallons</v>
          </cell>
          <cell r="F219" t="str">
            <v>06-07</v>
          </cell>
          <cell r="H219" t="b">
            <v>0</v>
          </cell>
          <cell r="I219" t="str">
            <v>Rates and Fees split evenly between water and sewer</v>
          </cell>
          <cell r="J219" t="b">
            <v>0</v>
          </cell>
          <cell r="K219" t="b">
            <v>1</v>
          </cell>
          <cell r="L219" t="str">
            <v>Monthly</v>
          </cell>
          <cell r="M219" t="str">
            <v>Constant</v>
          </cell>
          <cell r="N219">
            <v>14</v>
          </cell>
          <cell r="AA219">
            <v>2</v>
          </cell>
          <cell r="AB219" t="b">
            <v>0</v>
          </cell>
          <cell r="AO219" t="str">
            <v>Uniform Rate</v>
          </cell>
          <cell r="AQ219">
            <v>1.5</v>
          </cell>
          <cell r="CH219" t="b">
            <v>0</v>
          </cell>
          <cell r="DX219" t="b">
            <v>0</v>
          </cell>
          <cell r="DY219" t="b">
            <v>1</v>
          </cell>
          <cell r="DZ219" t="str">
            <v>Monthly</v>
          </cell>
          <cell r="EA219" t="str">
            <v>Constant</v>
          </cell>
          <cell r="EB219">
            <v>14</v>
          </cell>
          <cell r="EO219">
            <v>2</v>
          </cell>
          <cell r="EP219" t="b">
            <v>0</v>
          </cell>
          <cell r="FC219" t="str">
            <v>Uniform Rate</v>
          </cell>
          <cell r="FE219">
            <v>1.5</v>
          </cell>
          <cell r="GV219" t="b">
            <v>0</v>
          </cell>
        </row>
        <row r="220">
          <cell r="A220" t="str">
            <v>Laurel Park</v>
          </cell>
          <cell r="B220" t="str">
            <v>Laurel Park</v>
          </cell>
          <cell r="C220" t="str">
            <v>OF</v>
          </cell>
          <cell r="D220" t="str">
            <v>Water Only</v>
          </cell>
          <cell r="E220" t="str">
            <v>per 1000 gallons</v>
          </cell>
          <cell r="F220" t="str">
            <v>06-07</v>
          </cell>
          <cell r="G220" t="str">
            <v>City of Hendersonville provides sewer service - Laurel Park does not operate own sewer system. They bill for sewer, collect revenue and pass it on to Hendersonville. Laurel Park is water only.</v>
          </cell>
          <cell r="H220" t="b">
            <v>0</v>
          </cell>
          <cell r="J220" t="b">
            <v>0</v>
          </cell>
          <cell r="K220" t="b">
            <v>0</v>
          </cell>
          <cell r="L220" t="str">
            <v>Bi-monthly</v>
          </cell>
          <cell r="M220" t="str">
            <v>Constant</v>
          </cell>
          <cell r="N220">
            <v>24</v>
          </cell>
          <cell r="AA220">
            <v>0</v>
          </cell>
          <cell r="AB220" t="b">
            <v>0</v>
          </cell>
          <cell r="AO220" t="str">
            <v>Uniform Rate</v>
          </cell>
          <cell r="AQ220">
            <v>3.43</v>
          </cell>
          <cell r="CH220" t="b">
            <v>0</v>
          </cell>
          <cell r="DX220" t="b">
            <v>0</v>
          </cell>
          <cell r="DY220" t="b">
            <v>0</v>
          </cell>
          <cell r="EP220" t="b">
            <v>0</v>
          </cell>
          <cell r="GV220" t="b">
            <v>0</v>
          </cell>
        </row>
        <row r="221">
          <cell r="A221" t="str">
            <v>Laurinburg</v>
          </cell>
          <cell r="B221" t="str">
            <v>Laurinburg</v>
          </cell>
          <cell r="C221" t="str">
            <v>SE</v>
          </cell>
          <cell r="D221" t="str">
            <v>Both Water and Sewer</v>
          </cell>
          <cell r="E221" t="str">
            <v>per 1000 gallons</v>
          </cell>
          <cell r="F221" t="str">
            <v>06-07</v>
          </cell>
          <cell r="H221" t="b">
            <v>0</v>
          </cell>
          <cell r="J221" t="b">
            <v>1</v>
          </cell>
          <cell r="K221" t="b">
            <v>1</v>
          </cell>
          <cell r="L221" t="str">
            <v>Monthly</v>
          </cell>
          <cell r="M221" t="str">
            <v>Constant</v>
          </cell>
          <cell r="N221">
            <v>7.89</v>
          </cell>
          <cell r="AA221">
            <v>2</v>
          </cell>
          <cell r="AB221" t="b">
            <v>0</v>
          </cell>
          <cell r="AO221" t="str">
            <v>Increasing Block</v>
          </cell>
          <cell r="AW221">
            <v>10</v>
          </cell>
          <cell r="AX221">
            <v>50</v>
          </cell>
          <cell r="AY221">
            <v>500</v>
          </cell>
          <cell r="AZ221">
            <v>1000</v>
          </cell>
          <cell r="BG221">
            <v>1.37</v>
          </cell>
          <cell r="BH221">
            <v>1.4</v>
          </cell>
          <cell r="BI221">
            <v>1.42</v>
          </cell>
          <cell r="BJ221">
            <v>1.46</v>
          </cell>
          <cell r="BQ221">
            <v>1.48</v>
          </cell>
          <cell r="BR221" t="str">
            <v>Monthly</v>
          </cell>
          <cell r="BS221" t="str">
            <v>Constant</v>
          </cell>
          <cell r="BT221">
            <v>19.079999999999998</v>
          </cell>
          <cell r="CG221">
            <v>2</v>
          </cell>
          <cell r="CH221" t="b">
            <v>0</v>
          </cell>
          <cell r="CU221" t="str">
            <v>Increasing Block</v>
          </cell>
          <cell r="DC221">
            <v>10</v>
          </cell>
          <cell r="DD221">
            <v>50</v>
          </cell>
          <cell r="DE221">
            <v>500</v>
          </cell>
          <cell r="DF221">
            <v>1000</v>
          </cell>
          <cell r="DM221">
            <v>2.75</v>
          </cell>
          <cell r="DN221">
            <v>2.8</v>
          </cell>
          <cell r="DO221">
            <v>2.85</v>
          </cell>
          <cell r="DP221">
            <v>2.9</v>
          </cell>
          <cell r="DW221">
            <v>2.96</v>
          </cell>
          <cell r="DX221" t="b">
            <v>1</v>
          </cell>
          <cell r="DY221" t="b">
            <v>0</v>
          </cell>
          <cell r="DZ221" t="str">
            <v>Monthly</v>
          </cell>
          <cell r="EA221" t="str">
            <v>By Meter Size</v>
          </cell>
          <cell r="EE221">
            <v>7.62</v>
          </cell>
          <cell r="EF221">
            <v>13.48</v>
          </cell>
          <cell r="EG221">
            <v>23.29</v>
          </cell>
          <cell r="EH221">
            <v>35.01</v>
          </cell>
          <cell r="EI221">
            <v>62.26</v>
          </cell>
          <cell r="EJ221">
            <v>101.25</v>
          </cell>
          <cell r="EK221">
            <v>198.95</v>
          </cell>
          <cell r="EL221">
            <v>316.04000000000002</v>
          </cell>
          <cell r="EM221">
            <v>530.82000000000005</v>
          </cell>
          <cell r="EO221">
            <v>0</v>
          </cell>
          <cell r="EP221" t="b">
            <v>0</v>
          </cell>
          <cell r="FC221" t="str">
            <v>Uniform Rate</v>
          </cell>
          <cell r="FE221">
            <v>2.2799999999999998</v>
          </cell>
          <cell r="GF221" t="str">
            <v>Monthly</v>
          </cell>
          <cell r="GG221" t="str">
            <v>By Meter Size</v>
          </cell>
          <cell r="GK221">
            <v>15.25</v>
          </cell>
          <cell r="GL221">
            <v>26.96</v>
          </cell>
          <cell r="GM221">
            <v>46.57</v>
          </cell>
          <cell r="GN221">
            <v>70.010000000000005</v>
          </cell>
          <cell r="GO221">
            <v>124.53</v>
          </cell>
          <cell r="GP221">
            <v>202.51</v>
          </cell>
          <cell r="GQ221">
            <v>397.9</v>
          </cell>
          <cell r="GR221">
            <v>632.07000000000005</v>
          </cell>
          <cell r="GS221">
            <v>1061.6300000000001</v>
          </cell>
          <cell r="GU221">
            <v>0</v>
          </cell>
          <cell r="GV221" t="b">
            <v>0</v>
          </cell>
          <cell r="HI221" t="str">
            <v>Uniform Rate</v>
          </cell>
          <cell r="HK221">
            <v>2.2799999999999998</v>
          </cell>
        </row>
        <row r="222">
          <cell r="A222" t="str">
            <v>Lawndale</v>
          </cell>
          <cell r="B222" t="str">
            <v>Lawndale</v>
          </cell>
          <cell r="C222" t="str">
            <v>OF</v>
          </cell>
          <cell r="D222" t="str">
            <v>Water Only</v>
          </cell>
          <cell r="E222" t="str">
            <v>per 1000 gallons</v>
          </cell>
          <cell r="F222" t="str">
            <v>06-07</v>
          </cell>
          <cell r="H222" t="b">
            <v>0</v>
          </cell>
          <cell r="J222" t="b">
            <v>1</v>
          </cell>
          <cell r="K222" t="b">
            <v>0</v>
          </cell>
          <cell r="L222" t="str">
            <v>Monthly</v>
          </cell>
          <cell r="M222" t="str">
            <v>Constant</v>
          </cell>
          <cell r="N222">
            <v>9</v>
          </cell>
          <cell r="AA222">
            <v>1.5</v>
          </cell>
          <cell r="AB222" t="b">
            <v>0</v>
          </cell>
          <cell r="AO222" t="str">
            <v>Decreasing Block</v>
          </cell>
          <cell r="AW222">
            <v>11.5</v>
          </cell>
          <cell r="BG222">
            <v>2</v>
          </cell>
          <cell r="BQ222">
            <v>1.7</v>
          </cell>
          <cell r="BR222" t="str">
            <v>Unknown</v>
          </cell>
          <cell r="BS222" t="str">
            <v>Constant</v>
          </cell>
          <cell r="BT222">
            <v>18</v>
          </cell>
          <cell r="CG222">
            <v>1.5</v>
          </cell>
          <cell r="CH222" t="b">
            <v>0</v>
          </cell>
          <cell r="CU222" t="str">
            <v>Decreasing Block</v>
          </cell>
          <cell r="DC222">
            <v>11.5</v>
          </cell>
          <cell r="DM222">
            <v>4</v>
          </cell>
          <cell r="DW222">
            <v>3.4</v>
          </cell>
          <cell r="DX222" t="b">
            <v>0</v>
          </cell>
          <cell r="DY222" t="b">
            <v>0</v>
          </cell>
          <cell r="EP222" t="b">
            <v>0</v>
          </cell>
          <cell r="GV222" t="b">
            <v>0</v>
          </cell>
        </row>
        <row r="223">
          <cell r="A223" t="str">
            <v>Lenoir</v>
          </cell>
          <cell r="B223" t="str">
            <v>Lenoir</v>
          </cell>
          <cell r="C223" t="str">
            <v>SE</v>
          </cell>
          <cell r="D223" t="str">
            <v>Both Water and Sewer</v>
          </cell>
          <cell r="E223" t="str">
            <v>per 1000 gallons</v>
          </cell>
          <cell r="F223" t="str">
            <v>06-07</v>
          </cell>
          <cell r="G223" t="str">
            <v>Has resale users rate.</v>
          </cell>
          <cell r="H223" t="b">
            <v>0</v>
          </cell>
          <cell r="J223" t="b">
            <v>1</v>
          </cell>
          <cell r="K223" t="b">
            <v>0</v>
          </cell>
          <cell r="L223" t="str">
            <v>Monthly</v>
          </cell>
          <cell r="M223" t="str">
            <v>Constant</v>
          </cell>
          <cell r="N223">
            <v>8.4</v>
          </cell>
          <cell r="AA223">
            <v>1</v>
          </cell>
          <cell r="AB223" t="b">
            <v>0</v>
          </cell>
          <cell r="AO223" t="str">
            <v>Uniform Rate</v>
          </cell>
          <cell r="AQ223">
            <v>2.65</v>
          </cell>
          <cell r="BR223" t="str">
            <v>Monthly</v>
          </cell>
          <cell r="BS223" t="str">
            <v>Constant</v>
          </cell>
          <cell r="BT223">
            <v>16.8</v>
          </cell>
          <cell r="CG223">
            <v>1</v>
          </cell>
          <cell r="CH223" t="b">
            <v>0</v>
          </cell>
          <cell r="CU223" t="str">
            <v>Uniform Rate</v>
          </cell>
          <cell r="CW223">
            <v>5.3</v>
          </cell>
          <cell r="DX223" t="b">
            <v>1</v>
          </cell>
          <cell r="DY223" t="b">
            <v>0</v>
          </cell>
          <cell r="DZ223" t="str">
            <v>Monthly</v>
          </cell>
          <cell r="EA223" t="str">
            <v>Constant</v>
          </cell>
          <cell r="EB223">
            <v>6.65</v>
          </cell>
          <cell r="EO223">
            <v>1</v>
          </cell>
          <cell r="EP223" t="b">
            <v>0</v>
          </cell>
          <cell r="FC223" t="str">
            <v>Uniform Rate</v>
          </cell>
          <cell r="FE223">
            <v>2.7</v>
          </cell>
          <cell r="GF223" t="str">
            <v>Monthly</v>
          </cell>
          <cell r="GG223" t="str">
            <v>Constant</v>
          </cell>
          <cell r="GH223">
            <v>13.3</v>
          </cell>
          <cell r="GU223">
            <v>1</v>
          </cell>
          <cell r="GV223" t="b">
            <v>0</v>
          </cell>
          <cell r="HI223" t="str">
            <v>Uniform Rate</v>
          </cell>
          <cell r="HK223">
            <v>5.4</v>
          </cell>
        </row>
        <row r="224">
          <cell r="A224" t="str">
            <v>Lewiston Woodville</v>
          </cell>
          <cell r="B224" t="str">
            <v>Lewiston Woodville</v>
          </cell>
          <cell r="C224" t="str">
            <v>SE</v>
          </cell>
          <cell r="D224" t="str">
            <v>Both Water and Sewer</v>
          </cell>
          <cell r="E224" t="str">
            <v>per 1000 gallons</v>
          </cell>
          <cell r="F224" t="str">
            <v>06-07</v>
          </cell>
          <cell r="H224" t="b">
            <v>0</v>
          </cell>
          <cell r="J224" t="b">
            <v>1</v>
          </cell>
          <cell r="K224" t="b">
            <v>0</v>
          </cell>
          <cell r="L224" t="str">
            <v>Monthly</v>
          </cell>
          <cell r="M224" t="str">
            <v>Constant</v>
          </cell>
          <cell r="N224">
            <v>15</v>
          </cell>
          <cell r="AA224">
            <v>0</v>
          </cell>
          <cell r="AB224" t="b">
            <v>0</v>
          </cell>
          <cell r="AO224" t="str">
            <v>Uniform Rate</v>
          </cell>
          <cell r="AQ224">
            <v>3</v>
          </cell>
          <cell r="BR224" t="str">
            <v>Monthly</v>
          </cell>
          <cell r="BS224" t="str">
            <v>Constant</v>
          </cell>
          <cell r="BT224">
            <v>24</v>
          </cell>
          <cell r="CG224">
            <v>0</v>
          </cell>
          <cell r="CH224" t="b">
            <v>0</v>
          </cell>
          <cell r="CU224" t="str">
            <v>Uniform Rate</v>
          </cell>
          <cell r="CW224">
            <v>3</v>
          </cell>
          <cell r="DX224" t="b">
            <v>1</v>
          </cell>
          <cell r="DY224" t="b">
            <v>0</v>
          </cell>
          <cell r="DZ224" t="str">
            <v>Monthly</v>
          </cell>
          <cell r="EA224" t="str">
            <v>None</v>
          </cell>
          <cell r="EO224">
            <v>0</v>
          </cell>
          <cell r="EP224" t="b">
            <v>0</v>
          </cell>
          <cell r="FC224" t="str">
            <v>None (Flat Fee)</v>
          </cell>
          <cell r="FD224">
            <v>18.25</v>
          </cell>
          <cell r="GF224" t="str">
            <v>Monthly</v>
          </cell>
          <cell r="GG224" t="str">
            <v>None</v>
          </cell>
          <cell r="GU224">
            <v>0</v>
          </cell>
          <cell r="GV224" t="b">
            <v>0</v>
          </cell>
          <cell r="HI224" t="str">
            <v>None (Flat Fee)</v>
          </cell>
          <cell r="HJ224">
            <v>19.5</v>
          </cell>
        </row>
        <row r="225">
          <cell r="A225" t="str">
            <v>Lexington</v>
          </cell>
          <cell r="B225" t="str">
            <v>Lexington</v>
          </cell>
          <cell r="C225" t="str">
            <v>SE</v>
          </cell>
          <cell r="D225" t="str">
            <v>Both Water and Sewer</v>
          </cell>
          <cell r="E225" t="str">
            <v>per 100 cf</v>
          </cell>
          <cell r="F225" t="str">
            <v>06-07</v>
          </cell>
          <cell r="H225" t="b">
            <v>0</v>
          </cell>
          <cell r="I225" t="str">
            <v>Sewer bill excludes $1.50 if customer is billed through Davidson Water, Inc. for City's sewer services</v>
          </cell>
          <cell r="J225" t="b">
            <v>1</v>
          </cell>
          <cell r="K225" t="b">
            <v>0</v>
          </cell>
          <cell r="L225" t="str">
            <v>Monthly</v>
          </cell>
          <cell r="M225" t="str">
            <v>By Meter Size</v>
          </cell>
          <cell r="P225">
            <v>8.2799999999999994</v>
          </cell>
          <cell r="R225">
            <v>20.7</v>
          </cell>
          <cell r="S225">
            <v>41.4</v>
          </cell>
          <cell r="T225">
            <v>66.239999999999995</v>
          </cell>
          <cell r="U225">
            <v>124.2</v>
          </cell>
          <cell r="V225">
            <v>207</v>
          </cell>
          <cell r="W225">
            <v>414</v>
          </cell>
          <cell r="X225">
            <v>662.4</v>
          </cell>
          <cell r="AA225">
            <v>0</v>
          </cell>
          <cell r="AB225" t="b">
            <v>0</v>
          </cell>
          <cell r="AO225" t="str">
            <v>Uniform Rate</v>
          </cell>
          <cell r="AQ225">
            <v>1.35</v>
          </cell>
          <cell r="BR225" t="str">
            <v>Monthly</v>
          </cell>
          <cell r="BS225" t="str">
            <v>By Meter Size</v>
          </cell>
          <cell r="BV225">
            <v>16.559999999999999</v>
          </cell>
          <cell r="BX225">
            <v>41.4</v>
          </cell>
          <cell r="BY225">
            <v>82.8</v>
          </cell>
          <cell r="BZ225">
            <v>132.47999999999999</v>
          </cell>
          <cell r="CA225">
            <v>248.4</v>
          </cell>
          <cell r="CB225">
            <v>414</v>
          </cell>
          <cell r="CC225">
            <v>828</v>
          </cell>
          <cell r="CD225">
            <v>1324.8</v>
          </cell>
          <cell r="CG225">
            <v>0</v>
          </cell>
          <cell r="CH225" t="b">
            <v>0</v>
          </cell>
          <cell r="CU225" t="str">
            <v>Uniform Rate</v>
          </cell>
          <cell r="CW225">
            <v>2.73</v>
          </cell>
          <cell r="DX225" t="b">
            <v>1</v>
          </cell>
          <cell r="DY225" t="b">
            <v>0</v>
          </cell>
          <cell r="DZ225" t="str">
            <v>Monthly</v>
          </cell>
          <cell r="EA225" t="str">
            <v>By Meter Size</v>
          </cell>
          <cell r="ED225">
            <v>7.72</v>
          </cell>
          <cell r="EF225">
            <v>19.3</v>
          </cell>
          <cell r="EG225">
            <v>38.6</v>
          </cell>
          <cell r="EH225">
            <v>61.76</v>
          </cell>
          <cell r="EI225">
            <v>115.8</v>
          </cell>
          <cell r="EJ225">
            <v>193</v>
          </cell>
          <cell r="EK225">
            <v>386</v>
          </cell>
          <cell r="EL225">
            <v>617.6</v>
          </cell>
          <cell r="EM225">
            <v>887.8</v>
          </cell>
          <cell r="EO225">
            <v>0</v>
          </cell>
          <cell r="EP225" t="b">
            <v>0</v>
          </cell>
          <cell r="FC225" t="str">
            <v>Uniform Rate</v>
          </cell>
          <cell r="FE225">
            <v>2.57</v>
          </cell>
          <cell r="GF225" t="str">
            <v>Monthly</v>
          </cell>
          <cell r="GG225" t="str">
            <v>By Meter Size</v>
          </cell>
          <cell r="GJ225">
            <v>15.44</v>
          </cell>
          <cell r="GL225">
            <v>38.6</v>
          </cell>
          <cell r="GM225">
            <v>77.2</v>
          </cell>
          <cell r="GN225">
            <v>123.52</v>
          </cell>
          <cell r="GO225">
            <v>231.6</v>
          </cell>
          <cell r="GP225">
            <v>386</v>
          </cell>
          <cell r="GQ225">
            <v>772</v>
          </cell>
          <cell r="GR225">
            <v>1235.2</v>
          </cell>
          <cell r="GS225">
            <v>1775.6</v>
          </cell>
          <cell r="GU225">
            <v>0</v>
          </cell>
          <cell r="GV225" t="b">
            <v>0</v>
          </cell>
          <cell r="HI225" t="str">
            <v>Uniform Rate</v>
          </cell>
          <cell r="HK225">
            <v>5.14</v>
          </cell>
        </row>
        <row r="226">
          <cell r="A226" t="str">
            <v>Liberty</v>
          </cell>
          <cell r="B226" t="str">
            <v>Liberty</v>
          </cell>
          <cell r="C226" t="str">
            <v>SE</v>
          </cell>
          <cell r="D226" t="str">
            <v>Both Water and Sewer</v>
          </cell>
          <cell r="E226" t="str">
            <v>per 1000 gallons</v>
          </cell>
          <cell r="F226" t="str">
            <v>06-07</v>
          </cell>
          <cell r="H226" t="b">
            <v>0</v>
          </cell>
          <cell r="J226" t="b">
            <v>1</v>
          </cell>
          <cell r="K226" t="b">
            <v>0</v>
          </cell>
          <cell r="L226" t="str">
            <v>Monthly</v>
          </cell>
          <cell r="M226" t="str">
            <v>Constant</v>
          </cell>
          <cell r="N226">
            <v>9.58</v>
          </cell>
          <cell r="AA226">
            <v>3</v>
          </cell>
          <cell r="AB226" t="b">
            <v>0</v>
          </cell>
          <cell r="AO226" t="str">
            <v>Increasing Block</v>
          </cell>
          <cell r="AW226">
            <v>6</v>
          </cell>
          <cell r="AX226">
            <v>25</v>
          </cell>
          <cell r="BG226">
            <v>2.83</v>
          </cell>
          <cell r="BH226">
            <v>2.93</v>
          </cell>
          <cell r="BQ226">
            <v>3.03</v>
          </cell>
          <cell r="BR226" t="str">
            <v>Monthly</v>
          </cell>
          <cell r="BS226" t="str">
            <v>Constant</v>
          </cell>
          <cell r="BT226">
            <v>19.16</v>
          </cell>
          <cell r="CG226">
            <v>3</v>
          </cell>
          <cell r="CH226" t="b">
            <v>0</v>
          </cell>
          <cell r="CU226" t="str">
            <v>Increasing Block</v>
          </cell>
          <cell r="DC226">
            <v>6</v>
          </cell>
          <cell r="DD226">
            <v>25</v>
          </cell>
          <cell r="DM226">
            <v>5.66</v>
          </cell>
          <cell r="DN226">
            <v>5.86</v>
          </cell>
          <cell r="DW226">
            <v>6.06</v>
          </cell>
          <cell r="DX226" t="b">
            <v>1</v>
          </cell>
          <cell r="DY226" t="b">
            <v>0</v>
          </cell>
          <cell r="DZ226" t="str">
            <v>Monthly</v>
          </cell>
          <cell r="EA226" t="str">
            <v>Constant</v>
          </cell>
          <cell r="EB226">
            <v>4.5</v>
          </cell>
          <cell r="EO226">
            <v>0</v>
          </cell>
          <cell r="EP226" t="b">
            <v>0</v>
          </cell>
          <cell r="FC226" t="str">
            <v>Increasing Block</v>
          </cell>
          <cell r="FK226">
            <v>3</v>
          </cell>
          <cell r="FL226">
            <v>6</v>
          </cell>
          <cell r="FM226">
            <v>25</v>
          </cell>
          <cell r="FU226">
            <v>3.6</v>
          </cell>
          <cell r="FV226">
            <v>3.66</v>
          </cell>
          <cell r="FW226">
            <v>3.72</v>
          </cell>
          <cell r="GE226">
            <v>3.76</v>
          </cell>
          <cell r="GF226" t="str">
            <v>Monthly</v>
          </cell>
          <cell r="GG226" t="str">
            <v>Constant</v>
          </cell>
          <cell r="GH226">
            <v>9</v>
          </cell>
          <cell r="GU226">
            <v>0</v>
          </cell>
          <cell r="GV226" t="b">
            <v>0</v>
          </cell>
          <cell r="HI226" t="str">
            <v>Increasing Block</v>
          </cell>
          <cell r="HQ226">
            <v>3</v>
          </cell>
          <cell r="HR226">
            <v>6</v>
          </cell>
          <cell r="HS226">
            <v>25</v>
          </cell>
          <cell r="IA226">
            <v>7.2</v>
          </cell>
          <cell r="IB226">
            <v>7.32</v>
          </cell>
          <cell r="IC226">
            <v>7.44</v>
          </cell>
          <cell r="IK226">
            <v>7.52</v>
          </cell>
        </row>
        <row r="227">
          <cell r="A227" t="str">
            <v>Lilesville</v>
          </cell>
          <cell r="B227" t="str">
            <v>Lilesville</v>
          </cell>
          <cell r="C227" t="str">
            <v>0506</v>
          </cell>
          <cell r="D227" t="str">
            <v>Both Water and Sewer</v>
          </cell>
          <cell r="E227" t="str">
            <v>per 1000 gallons</v>
          </cell>
          <cell r="F227" t="str">
            <v>05-06</v>
          </cell>
          <cell r="G227" t="str">
            <v>Has commercial rates.</v>
          </cell>
          <cell r="H227" t="b">
            <v>0</v>
          </cell>
          <cell r="J227" t="b">
            <v>1</v>
          </cell>
          <cell r="K227" t="b">
            <v>0</v>
          </cell>
          <cell r="L227" t="str">
            <v>Unknown</v>
          </cell>
          <cell r="M227" t="str">
            <v>Constant</v>
          </cell>
          <cell r="N227">
            <v>7.5</v>
          </cell>
          <cell r="AA227">
            <v>0</v>
          </cell>
          <cell r="AB227" t="b">
            <v>0</v>
          </cell>
          <cell r="AO227" t="str">
            <v>Increasing Block</v>
          </cell>
          <cell r="AW227">
            <v>2</v>
          </cell>
          <cell r="BG227">
            <v>1.5</v>
          </cell>
          <cell r="BQ227">
            <v>3.4</v>
          </cell>
          <cell r="BR227" t="str">
            <v>Unknown</v>
          </cell>
          <cell r="BS227" t="str">
            <v>Constant</v>
          </cell>
          <cell r="BT227">
            <v>10</v>
          </cell>
          <cell r="CG227">
            <v>0</v>
          </cell>
          <cell r="CH227" t="b">
            <v>0</v>
          </cell>
          <cell r="CU227" t="str">
            <v>Increasing Block</v>
          </cell>
          <cell r="DC227">
            <v>2</v>
          </cell>
          <cell r="DM227">
            <v>1.9</v>
          </cell>
          <cell r="DW227">
            <v>4.4000000000000004</v>
          </cell>
          <cell r="DX227" t="b">
            <v>1</v>
          </cell>
          <cell r="DY227" t="b">
            <v>0</v>
          </cell>
          <cell r="DZ227" t="str">
            <v>Unknown</v>
          </cell>
          <cell r="EA227" t="str">
            <v>Constant</v>
          </cell>
          <cell r="EB227">
            <v>22.47</v>
          </cell>
          <cell r="EO227">
            <v>0</v>
          </cell>
          <cell r="EP227" t="b">
            <v>0</v>
          </cell>
          <cell r="FC227" t="str">
            <v>Increasing Block</v>
          </cell>
          <cell r="FK227">
            <v>2</v>
          </cell>
          <cell r="FU227">
            <v>2.0299999999999998</v>
          </cell>
          <cell r="GE227">
            <v>4.41</v>
          </cell>
          <cell r="GF227" t="str">
            <v>Unknown</v>
          </cell>
          <cell r="GG227" t="str">
            <v>Constant</v>
          </cell>
          <cell r="GH227">
            <v>31.03</v>
          </cell>
          <cell r="GU227">
            <v>0</v>
          </cell>
          <cell r="GV227" t="b">
            <v>0</v>
          </cell>
          <cell r="HI227" t="str">
            <v>Increasing Block</v>
          </cell>
          <cell r="HQ227">
            <v>2</v>
          </cell>
          <cell r="IA227">
            <v>4.01</v>
          </cell>
          <cell r="IK227">
            <v>6.61</v>
          </cell>
        </row>
        <row r="228">
          <cell r="A228" t="str">
            <v>Lillington</v>
          </cell>
          <cell r="B228" t="str">
            <v>Lillington</v>
          </cell>
          <cell r="C228" t="str">
            <v>SE</v>
          </cell>
          <cell r="D228" t="str">
            <v>Both Water and Sewer</v>
          </cell>
          <cell r="E228" t="str">
            <v>per 1000 gallons</v>
          </cell>
          <cell r="F228" t="str">
            <v>06-07</v>
          </cell>
          <cell r="H228" t="b">
            <v>0</v>
          </cell>
          <cell r="J228" t="b">
            <v>1</v>
          </cell>
          <cell r="K228" t="b">
            <v>1</v>
          </cell>
          <cell r="L228" t="str">
            <v>Monthly</v>
          </cell>
          <cell r="M228" t="str">
            <v>Constant</v>
          </cell>
          <cell r="N228">
            <v>7.3</v>
          </cell>
          <cell r="AA228">
            <v>2</v>
          </cell>
          <cell r="AB228" t="b">
            <v>0</v>
          </cell>
          <cell r="AO228" t="str">
            <v>Uniform Rate</v>
          </cell>
          <cell r="AQ228">
            <v>2.75</v>
          </cell>
          <cell r="BR228" t="str">
            <v>Monthly</v>
          </cell>
          <cell r="BS228" t="str">
            <v>Constant</v>
          </cell>
          <cell r="BT228">
            <v>14.6</v>
          </cell>
          <cell r="CG228">
            <v>2</v>
          </cell>
          <cell r="CH228" t="b">
            <v>0</v>
          </cell>
          <cell r="CU228" t="str">
            <v>Uniform Rate</v>
          </cell>
          <cell r="CW228">
            <v>2.75</v>
          </cell>
          <cell r="DX228" t="b">
            <v>1</v>
          </cell>
          <cell r="DY228" t="b">
            <v>1</v>
          </cell>
          <cell r="DZ228" t="str">
            <v>Monthly</v>
          </cell>
          <cell r="EA228" t="str">
            <v>Constant</v>
          </cell>
          <cell r="EB228">
            <v>8.4</v>
          </cell>
          <cell r="EO228">
            <v>2</v>
          </cell>
          <cell r="EP228" t="b">
            <v>0</v>
          </cell>
          <cell r="FC228" t="str">
            <v>Uniform Rate</v>
          </cell>
          <cell r="FE228">
            <v>4.29</v>
          </cell>
          <cell r="GF228" t="str">
            <v>Monthly</v>
          </cell>
          <cell r="GG228" t="str">
            <v>Constant</v>
          </cell>
          <cell r="GH228">
            <v>16.8</v>
          </cell>
          <cell r="GU228">
            <v>2</v>
          </cell>
          <cell r="GV228" t="b">
            <v>0</v>
          </cell>
          <cell r="HI228" t="str">
            <v>Uniform Rate</v>
          </cell>
          <cell r="HK228">
            <v>4.29</v>
          </cell>
        </row>
        <row r="229">
          <cell r="A229" t="str">
            <v>Lincoln County</v>
          </cell>
          <cell r="B229" t="str">
            <v>Lincoln County</v>
          </cell>
          <cell r="C229" t="str">
            <v>SE</v>
          </cell>
          <cell r="D229" t="str">
            <v>Water Only</v>
          </cell>
          <cell r="E229" t="str">
            <v>per 1000 gallons</v>
          </cell>
          <cell r="F229" t="str">
            <v>06-07</v>
          </cell>
          <cell r="G229" t="str">
            <v>East Lincoln County Sewer District is a separate political entity than Lincoln County Water System. Has bulk and industrial rates. Has outside county rates.</v>
          </cell>
          <cell r="H229" t="b">
            <v>0</v>
          </cell>
          <cell r="J229" t="b">
            <v>1</v>
          </cell>
          <cell r="K229" t="b">
            <v>0</v>
          </cell>
          <cell r="L229" t="str">
            <v>Monthly</v>
          </cell>
          <cell r="M229" t="str">
            <v>Constant</v>
          </cell>
          <cell r="N229">
            <v>20</v>
          </cell>
          <cell r="AA229">
            <v>2.5</v>
          </cell>
          <cell r="AB229" t="b">
            <v>0</v>
          </cell>
          <cell r="AO229" t="str">
            <v>Uniform Rate</v>
          </cell>
          <cell r="AQ229">
            <v>4.3499999999999996</v>
          </cell>
          <cell r="BR229" t="str">
            <v>Monthly</v>
          </cell>
          <cell r="BS229" t="str">
            <v>Constant</v>
          </cell>
          <cell r="BT229">
            <v>40</v>
          </cell>
          <cell r="CG229">
            <v>2.5</v>
          </cell>
          <cell r="CH229" t="b">
            <v>0</v>
          </cell>
          <cell r="CU229" t="str">
            <v>Uniform Rate</v>
          </cell>
          <cell r="CW229">
            <v>4.3499999999999996</v>
          </cell>
          <cell r="DX229" t="b">
            <v>0</v>
          </cell>
          <cell r="DY229" t="b">
            <v>0</v>
          </cell>
          <cell r="EP229" t="b">
            <v>0</v>
          </cell>
          <cell r="GV229" t="b">
            <v>0</v>
          </cell>
        </row>
        <row r="230">
          <cell r="A230" t="str">
            <v>Lincolnton</v>
          </cell>
          <cell r="B230" t="str">
            <v>Lincolnton</v>
          </cell>
          <cell r="C230" t="str">
            <v>SE</v>
          </cell>
          <cell r="D230" t="str">
            <v>Both Water and Sewer</v>
          </cell>
          <cell r="E230" t="str">
            <v>per 1000 gallons</v>
          </cell>
          <cell r="F230" t="str">
            <v>06-07</v>
          </cell>
          <cell r="H230" t="b">
            <v>0</v>
          </cell>
          <cell r="J230" t="b">
            <v>1</v>
          </cell>
          <cell r="K230" t="b">
            <v>1</v>
          </cell>
          <cell r="L230" t="str">
            <v>Monthly</v>
          </cell>
          <cell r="M230" t="str">
            <v>Constant</v>
          </cell>
          <cell r="N230">
            <v>8.89</v>
          </cell>
          <cell r="AA230">
            <v>2</v>
          </cell>
          <cell r="AB230" t="b">
            <v>0</v>
          </cell>
          <cell r="AO230" t="str">
            <v>Uniform Rate</v>
          </cell>
          <cell r="AQ230">
            <v>2.39</v>
          </cell>
          <cell r="BR230" t="str">
            <v>Monthly</v>
          </cell>
          <cell r="BS230" t="str">
            <v>Constant</v>
          </cell>
          <cell r="BT230">
            <v>17.760000000000002</v>
          </cell>
          <cell r="CG230">
            <v>2</v>
          </cell>
          <cell r="CH230" t="b">
            <v>0</v>
          </cell>
          <cell r="CU230" t="str">
            <v>Uniform Rate</v>
          </cell>
          <cell r="CW230">
            <v>4.7699999999999996</v>
          </cell>
          <cell r="DX230" t="b">
            <v>1</v>
          </cell>
          <cell r="DY230" t="b">
            <v>0</v>
          </cell>
          <cell r="DZ230" t="str">
            <v>Monthly</v>
          </cell>
          <cell r="EA230" t="str">
            <v>Constant</v>
          </cell>
          <cell r="EB230">
            <v>13.31</v>
          </cell>
          <cell r="EO230">
            <v>2</v>
          </cell>
          <cell r="EP230" t="b">
            <v>0</v>
          </cell>
          <cell r="FC230" t="str">
            <v>Decreasing Block</v>
          </cell>
          <cell r="FK230">
            <v>9000</v>
          </cell>
          <cell r="FU230">
            <v>3.96</v>
          </cell>
          <cell r="GE230">
            <v>2.69</v>
          </cell>
          <cell r="GF230" t="str">
            <v>Monthly</v>
          </cell>
          <cell r="GG230" t="str">
            <v>Constant</v>
          </cell>
          <cell r="GH230">
            <v>26.59</v>
          </cell>
          <cell r="GU230">
            <v>2</v>
          </cell>
          <cell r="GV230" t="b">
            <v>0</v>
          </cell>
          <cell r="HI230" t="str">
            <v>Uniform Rate</v>
          </cell>
          <cell r="HK230">
            <v>8.6</v>
          </cell>
        </row>
        <row r="231">
          <cell r="A231" t="str">
            <v>Linden</v>
          </cell>
          <cell r="B231" t="str">
            <v>Linden</v>
          </cell>
          <cell r="C231" t="str">
            <v>SE</v>
          </cell>
          <cell r="D231" t="str">
            <v>Water Only</v>
          </cell>
          <cell r="E231" t="str">
            <v>per 1000 gallons</v>
          </cell>
          <cell r="F231" t="str">
            <v>06-07</v>
          </cell>
          <cell r="G231" t="str">
            <v>Commercial rates are for non-benefited users. Commercial accounts can also be benefited, but rates are the same as residential.</v>
          </cell>
          <cell r="H231" t="b">
            <v>0</v>
          </cell>
          <cell r="I231" t="str">
            <v>Commercial rates are for meter sizes greater than 3/4". Residential rates are for 5/8" and 3/4" meters only.</v>
          </cell>
          <cell r="J231" t="b">
            <v>0</v>
          </cell>
          <cell r="K231" t="b">
            <v>1</v>
          </cell>
          <cell r="L231" t="str">
            <v>Monthly</v>
          </cell>
          <cell r="M231" t="str">
            <v>Constant</v>
          </cell>
          <cell r="N231">
            <v>13.5</v>
          </cell>
          <cell r="AA231">
            <v>2</v>
          </cell>
          <cell r="AB231" t="b">
            <v>0</v>
          </cell>
          <cell r="AO231" t="str">
            <v>Uniform Rate</v>
          </cell>
          <cell r="AQ231">
            <v>2.95</v>
          </cell>
          <cell r="CH231" t="b">
            <v>0</v>
          </cell>
          <cell r="DX231" t="b">
            <v>0</v>
          </cell>
          <cell r="DY231" t="b">
            <v>0</v>
          </cell>
          <cell r="EP231" t="b">
            <v>0</v>
          </cell>
          <cell r="GV231" t="b">
            <v>0</v>
          </cell>
        </row>
        <row r="232">
          <cell r="A232" t="str">
            <v>Littleton</v>
          </cell>
          <cell r="B232" t="str">
            <v>Littleton</v>
          </cell>
          <cell r="C232" t="str">
            <v>SE</v>
          </cell>
          <cell r="D232" t="str">
            <v>Both Water and Sewer</v>
          </cell>
          <cell r="E232" t="str">
            <v>per 1000 gallons</v>
          </cell>
          <cell r="F232" t="str">
            <v>06-07</v>
          </cell>
          <cell r="G232" t="str">
            <v>Sewer commercial rates identical to residential rates.</v>
          </cell>
          <cell r="H232" t="b">
            <v>0</v>
          </cell>
          <cell r="J232" t="b">
            <v>1</v>
          </cell>
          <cell r="K232" t="b">
            <v>1</v>
          </cell>
          <cell r="L232" t="str">
            <v>Monthly</v>
          </cell>
          <cell r="M232" t="str">
            <v>Constant</v>
          </cell>
          <cell r="N232">
            <v>13.25</v>
          </cell>
          <cell r="AA232">
            <v>2</v>
          </cell>
          <cell r="AB232" t="b">
            <v>0</v>
          </cell>
          <cell r="AO232" t="str">
            <v>Uniform Rate</v>
          </cell>
          <cell r="AQ232">
            <v>4.55</v>
          </cell>
          <cell r="BR232" t="str">
            <v>Monthly</v>
          </cell>
          <cell r="BS232" t="str">
            <v>Constant</v>
          </cell>
          <cell r="BT232">
            <v>16.25</v>
          </cell>
          <cell r="CG232">
            <v>2</v>
          </cell>
          <cell r="CH232" t="b">
            <v>0</v>
          </cell>
          <cell r="CU232" t="str">
            <v>Uniform Rate</v>
          </cell>
          <cell r="CW232">
            <v>4.6500000000000004</v>
          </cell>
          <cell r="DX232" t="b">
            <v>1</v>
          </cell>
          <cell r="DY232" t="b">
            <v>0</v>
          </cell>
          <cell r="DZ232" t="str">
            <v>Monthly</v>
          </cell>
          <cell r="EA232" t="str">
            <v>Constant</v>
          </cell>
          <cell r="EB232">
            <v>13.8</v>
          </cell>
          <cell r="EO232">
            <v>2</v>
          </cell>
          <cell r="EP232" t="b">
            <v>0</v>
          </cell>
          <cell r="FC232" t="str">
            <v>Uniform Rate</v>
          </cell>
          <cell r="FE232">
            <v>4.1500000000000004</v>
          </cell>
          <cell r="GF232" t="str">
            <v>Monthly</v>
          </cell>
          <cell r="GG232" t="str">
            <v>Constant</v>
          </cell>
          <cell r="GH232">
            <v>17</v>
          </cell>
          <cell r="GU232">
            <v>2</v>
          </cell>
          <cell r="GV232" t="b">
            <v>0</v>
          </cell>
          <cell r="HI232" t="str">
            <v>Uniform Rate</v>
          </cell>
          <cell r="HK232">
            <v>5.2</v>
          </cell>
        </row>
        <row r="233">
          <cell r="A233" t="str">
            <v>Long View</v>
          </cell>
          <cell r="B233" t="str">
            <v>Long View</v>
          </cell>
          <cell r="C233" t="str">
            <v>OF</v>
          </cell>
          <cell r="D233" t="str">
            <v>Both Water and Sewer</v>
          </cell>
          <cell r="E233" t="str">
            <v>per 1000 gallons</v>
          </cell>
          <cell r="F233" t="str">
            <v>06-07</v>
          </cell>
          <cell r="H233" t="b">
            <v>0</v>
          </cell>
          <cell r="J233" t="b">
            <v>1</v>
          </cell>
          <cell r="K233" t="b">
            <v>0</v>
          </cell>
          <cell r="L233" t="str">
            <v>Monthly</v>
          </cell>
          <cell r="M233" t="str">
            <v>Constant</v>
          </cell>
          <cell r="N233">
            <v>14.1</v>
          </cell>
          <cell r="AA233">
            <v>3</v>
          </cell>
          <cell r="AB233" t="b">
            <v>0</v>
          </cell>
          <cell r="AO233" t="str">
            <v>Decreasing Block</v>
          </cell>
          <cell r="AW233">
            <v>50</v>
          </cell>
          <cell r="AX233">
            <v>500</v>
          </cell>
          <cell r="AY233">
            <v>1000</v>
          </cell>
          <cell r="BG233">
            <v>2.2599999999999998</v>
          </cell>
          <cell r="BH233">
            <v>2.09</v>
          </cell>
          <cell r="BI233">
            <v>1.74</v>
          </cell>
          <cell r="BQ233">
            <v>1.59</v>
          </cell>
          <cell r="BR233" t="str">
            <v>Monthly</v>
          </cell>
          <cell r="BS233" t="str">
            <v>Constant</v>
          </cell>
          <cell r="BT233">
            <v>28.2</v>
          </cell>
          <cell r="CG233">
            <v>3</v>
          </cell>
          <cell r="CH233" t="b">
            <v>0</v>
          </cell>
          <cell r="CU233" t="str">
            <v>Decreasing Block</v>
          </cell>
          <cell r="DC233">
            <v>50</v>
          </cell>
          <cell r="DD233">
            <v>500</v>
          </cell>
          <cell r="DE233">
            <v>1000</v>
          </cell>
          <cell r="DM233">
            <v>4.5199999999999996</v>
          </cell>
          <cell r="DN233">
            <v>4.18</v>
          </cell>
          <cell r="DO233">
            <v>3.48</v>
          </cell>
          <cell r="DW233">
            <v>3.18</v>
          </cell>
          <cell r="DX233" t="b">
            <v>1</v>
          </cell>
          <cell r="DY233" t="b">
            <v>0</v>
          </cell>
          <cell r="DZ233" t="str">
            <v>Monthly</v>
          </cell>
          <cell r="EA233" t="str">
            <v>Constant</v>
          </cell>
          <cell r="EB233">
            <v>18</v>
          </cell>
          <cell r="EO233">
            <v>3</v>
          </cell>
          <cell r="EP233" t="b">
            <v>0</v>
          </cell>
          <cell r="FC233" t="str">
            <v>Uniform Rate</v>
          </cell>
          <cell r="FE233">
            <v>2.09</v>
          </cell>
          <cell r="GF233" t="str">
            <v>Monthly</v>
          </cell>
          <cell r="GG233" t="str">
            <v>Constant</v>
          </cell>
          <cell r="GH233">
            <v>36</v>
          </cell>
          <cell r="GU233">
            <v>3</v>
          </cell>
          <cell r="GV233" t="b">
            <v>0</v>
          </cell>
          <cell r="HI233" t="str">
            <v>Uniform Rate</v>
          </cell>
          <cell r="HK233">
            <v>4.18</v>
          </cell>
        </row>
        <row r="234">
          <cell r="A234" t="str">
            <v>Lowell</v>
          </cell>
          <cell r="B234" t="str">
            <v>Lowell</v>
          </cell>
          <cell r="C234" t="str">
            <v>SE</v>
          </cell>
          <cell r="D234" t="str">
            <v>Both Water and Sewer</v>
          </cell>
          <cell r="E234" t="str">
            <v>per 1000 gallons</v>
          </cell>
          <cell r="F234" t="str">
            <v>06-07</v>
          </cell>
          <cell r="H234" t="b">
            <v>0</v>
          </cell>
          <cell r="J234" t="b">
            <v>1</v>
          </cell>
          <cell r="K234" t="b">
            <v>1</v>
          </cell>
          <cell r="L234" t="str">
            <v>Monthly</v>
          </cell>
          <cell r="M234" t="str">
            <v>Constant</v>
          </cell>
          <cell r="N234">
            <v>5.44</v>
          </cell>
          <cell r="AA234">
            <v>1.5</v>
          </cell>
          <cell r="AB234" t="b">
            <v>0</v>
          </cell>
          <cell r="AO234" t="str">
            <v>Uniform Rate</v>
          </cell>
          <cell r="AQ234">
            <v>4.0999999999999996</v>
          </cell>
          <cell r="BR234" t="str">
            <v>Monthly</v>
          </cell>
          <cell r="BS234" t="str">
            <v>Constant</v>
          </cell>
          <cell r="BT234">
            <v>10.87</v>
          </cell>
          <cell r="CG234">
            <v>1.5</v>
          </cell>
          <cell r="CH234" t="b">
            <v>0</v>
          </cell>
          <cell r="CU234" t="str">
            <v>Uniform Rate</v>
          </cell>
          <cell r="CW234">
            <v>8.23</v>
          </cell>
          <cell r="CY234">
            <v>0</v>
          </cell>
          <cell r="CZ234">
            <v>0</v>
          </cell>
          <cell r="DX234" t="b">
            <v>1</v>
          </cell>
          <cell r="DY234" t="b">
            <v>1</v>
          </cell>
          <cell r="DZ234" t="str">
            <v>Monthly</v>
          </cell>
          <cell r="EA234" t="str">
            <v>Constant</v>
          </cell>
          <cell r="EB234">
            <v>6.22</v>
          </cell>
          <cell r="EO234">
            <v>1.5</v>
          </cell>
          <cell r="EP234" t="b">
            <v>0</v>
          </cell>
          <cell r="FC234" t="str">
            <v>Uniform Rate</v>
          </cell>
          <cell r="FE234">
            <v>3.68</v>
          </cell>
          <cell r="GF234" t="str">
            <v>Monthly</v>
          </cell>
          <cell r="GG234" t="str">
            <v>Constant</v>
          </cell>
          <cell r="GH234">
            <v>6.22</v>
          </cell>
          <cell r="GU234">
            <v>1.5</v>
          </cell>
          <cell r="GV234" t="b">
            <v>0</v>
          </cell>
          <cell r="HI234" t="str">
            <v>Uniform Rate</v>
          </cell>
          <cell r="HK234">
            <v>7.37</v>
          </cell>
          <cell r="HM234">
            <v>0</v>
          </cell>
          <cell r="HN234">
            <v>0</v>
          </cell>
        </row>
        <row r="235">
          <cell r="A235" t="str">
            <v>Lucama</v>
          </cell>
          <cell r="B235" t="str">
            <v>Lucama</v>
          </cell>
          <cell r="C235" t="str">
            <v>OF</v>
          </cell>
          <cell r="D235" t="str">
            <v>Both Water and Sewer</v>
          </cell>
          <cell r="E235" t="str">
            <v>per 1000 gallons</v>
          </cell>
          <cell r="F235" t="str">
            <v>06-07</v>
          </cell>
          <cell r="H235" t="b">
            <v>0</v>
          </cell>
          <cell r="J235" t="b">
            <v>1</v>
          </cell>
          <cell r="K235" t="b">
            <v>0</v>
          </cell>
          <cell r="L235" t="str">
            <v>Unknown</v>
          </cell>
          <cell r="M235" t="str">
            <v>Constant</v>
          </cell>
          <cell r="N235">
            <v>13.39</v>
          </cell>
          <cell r="AA235">
            <v>2</v>
          </cell>
          <cell r="AB235" t="b">
            <v>0</v>
          </cell>
          <cell r="AO235" t="str">
            <v>Uniform Rate</v>
          </cell>
          <cell r="AQ235">
            <v>5.72</v>
          </cell>
          <cell r="BR235" t="str">
            <v>Unknown</v>
          </cell>
          <cell r="BS235" t="str">
            <v>Constant</v>
          </cell>
          <cell r="BT235">
            <v>15.64</v>
          </cell>
          <cell r="CG235">
            <v>2</v>
          </cell>
          <cell r="CH235" t="b">
            <v>0</v>
          </cell>
          <cell r="CU235" t="str">
            <v>Uniform Rate</v>
          </cell>
          <cell r="CW235">
            <v>5.72</v>
          </cell>
          <cell r="DX235" t="b">
            <v>0</v>
          </cell>
          <cell r="DY235" t="b">
            <v>0</v>
          </cell>
          <cell r="DZ235" t="str">
            <v>Unknown</v>
          </cell>
          <cell r="EA235" t="str">
            <v>Constant</v>
          </cell>
          <cell r="EB235">
            <v>15.02</v>
          </cell>
          <cell r="EO235">
            <v>2</v>
          </cell>
          <cell r="EP235" t="b">
            <v>0</v>
          </cell>
          <cell r="FC235" t="str">
            <v>Uniform Rate</v>
          </cell>
          <cell r="FE235">
            <v>9.7799999999999994</v>
          </cell>
          <cell r="GV235" t="b">
            <v>0</v>
          </cell>
        </row>
        <row r="236">
          <cell r="A236" t="str">
            <v>Lumberton</v>
          </cell>
          <cell r="B236" t="str">
            <v>Lumberton</v>
          </cell>
          <cell r="C236" t="str">
            <v>SE</v>
          </cell>
          <cell r="D236" t="str">
            <v>Both Water and Sewer</v>
          </cell>
          <cell r="E236" t="str">
            <v>per 1000 gallons</v>
          </cell>
          <cell r="F236" t="str">
            <v>06-07</v>
          </cell>
          <cell r="H236" t="b">
            <v>0</v>
          </cell>
          <cell r="J236" t="b">
            <v>1</v>
          </cell>
          <cell r="K236" t="b">
            <v>0</v>
          </cell>
          <cell r="L236" t="str">
            <v>Monthly</v>
          </cell>
          <cell r="M236" t="str">
            <v>Constant</v>
          </cell>
          <cell r="N236">
            <v>5.81</v>
          </cell>
          <cell r="AA236">
            <v>1</v>
          </cell>
          <cell r="AB236" t="b">
            <v>0</v>
          </cell>
          <cell r="AO236" t="str">
            <v>Decreasing Block</v>
          </cell>
          <cell r="AW236">
            <v>1000</v>
          </cell>
          <cell r="AX236">
            <v>10000</v>
          </cell>
          <cell r="BG236">
            <v>2.13</v>
          </cell>
          <cell r="BH236">
            <v>1.63</v>
          </cell>
          <cell r="BQ236">
            <v>1.47</v>
          </cell>
          <cell r="BR236" t="str">
            <v>Monthly</v>
          </cell>
          <cell r="BS236" t="str">
            <v>Constant</v>
          </cell>
          <cell r="BT236">
            <v>14.42</v>
          </cell>
          <cell r="CG236">
            <v>1</v>
          </cell>
          <cell r="CH236" t="b">
            <v>0</v>
          </cell>
          <cell r="CU236" t="str">
            <v>Decreasing Block</v>
          </cell>
          <cell r="DC236">
            <v>1000</v>
          </cell>
          <cell r="DD236">
            <v>10000</v>
          </cell>
          <cell r="DM236">
            <v>5.32</v>
          </cell>
          <cell r="DN236">
            <v>4.09</v>
          </cell>
          <cell r="DW236">
            <v>3.68</v>
          </cell>
          <cell r="DX236" t="b">
            <v>1</v>
          </cell>
          <cell r="DY236" t="b">
            <v>0</v>
          </cell>
          <cell r="DZ236" t="str">
            <v>Monthly</v>
          </cell>
          <cell r="EA236" t="str">
            <v>Constant</v>
          </cell>
          <cell r="EB236">
            <v>11.43</v>
          </cell>
          <cell r="EO236">
            <v>1</v>
          </cell>
          <cell r="EP236" t="b">
            <v>0</v>
          </cell>
          <cell r="FC236" t="str">
            <v>Decreasing Block</v>
          </cell>
          <cell r="FK236">
            <v>1000</v>
          </cell>
          <cell r="FL236">
            <v>10000</v>
          </cell>
          <cell r="FU236">
            <v>3.05</v>
          </cell>
          <cell r="FV236">
            <v>2.0099999999999998</v>
          </cell>
          <cell r="GE236">
            <v>1.91</v>
          </cell>
          <cell r="GF236" t="str">
            <v>Monthly</v>
          </cell>
          <cell r="GG236" t="str">
            <v>Constant</v>
          </cell>
          <cell r="GH236">
            <v>28.53</v>
          </cell>
          <cell r="GU236">
            <v>1</v>
          </cell>
          <cell r="GV236" t="b">
            <v>0</v>
          </cell>
          <cell r="HI236" t="str">
            <v>Decreasing Block</v>
          </cell>
          <cell r="HQ236">
            <v>1000</v>
          </cell>
          <cell r="HR236">
            <v>10000</v>
          </cell>
          <cell r="IA236">
            <v>7.64</v>
          </cell>
          <cell r="IB236">
            <v>5.04</v>
          </cell>
          <cell r="IK236">
            <v>4.7699999999999996</v>
          </cell>
        </row>
        <row r="237">
          <cell r="A237" t="str">
            <v>Lyon Station Sanitary District</v>
          </cell>
          <cell r="B237" t="str">
            <v>Lyon Station Sanitary District</v>
          </cell>
          <cell r="C237" t="str">
            <v>SE</v>
          </cell>
          <cell r="D237" t="str">
            <v>Both Water and Sewer</v>
          </cell>
          <cell r="E237" t="str">
            <v>per 1000 gallons</v>
          </cell>
          <cell r="F237" t="str">
            <v>06-07</v>
          </cell>
          <cell r="G237" t="str">
            <v>Lyon Station Sanitary District and Cozart Sanitary District are managed by the same people of Granville County. Granville County does not have a "Granville County Utilities".</v>
          </cell>
          <cell r="H237" t="b">
            <v>0</v>
          </cell>
          <cell r="J237" t="b">
            <v>1</v>
          </cell>
          <cell r="K237" t="b">
            <v>0</v>
          </cell>
          <cell r="L237" t="str">
            <v>Monthly</v>
          </cell>
          <cell r="M237" t="str">
            <v>Constant</v>
          </cell>
          <cell r="N237">
            <v>21.98</v>
          </cell>
          <cell r="AA237">
            <v>4</v>
          </cell>
          <cell r="AB237" t="b">
            <v>0</v>
          </cell>
          <cell r="AO237" t="str">
            <v>Decreasing Block</v>
          </cell>
          <cell r="AW237">
            <v>50</v>
          </cell>
          <cell r="BG237">
            <v>5.5</v>
          </cell>
          <cell r="BQ237">
            <v>4.9800000000000004</v>
          </cell>
          <cell r="BR237" t="str">
            <v>Monthly</v>
          </cell>
          <cell r="BS237" t="str">
            <v>Constant</v>
          </cell>
          <cell r="BT237">
            <v>43.96</v>
          </cell>
          <cell r="CG237">
            <v>4</v>
          </cell>
          <cell r="CH237" t="b">
            <v>0</v>
          </cell>
          <cell r="CU237" t="str">
            <v>Decreasing Block</v>
          </cell>
          <cell r="CY237">
            <v>0</v>
          </cell>
          <cell r="CZ237">
            <v>0</v>
          </cell>
          <cell r="DC237">
            <v>50</v>
          </cell>
          <cell r="DM237">
            <v>10.6</v>
          </cell>
          <cell r="DW237">
            <v>9.6</v>
          </cell>
          <cell r="DX237" t="b">
            <v>1</v>
          </cell>
          <cell r="DY237" t="b">
            <v>0</v>
          </cell>
          <cell r="DZ237" t="str">
            <v>Monthly</v>
          </cell>
          <cell r="EA237" t="str">
            <v>Constant</v>
          </cell>
          <cell r="EB237">
            <v>21.98</v>
          </cell>
          <cell r="EO237">
            <v>4</v>
          </cell>
          <cell r="EP237" t="b">
            <v>0</v>
          </cell>
          <cell r="FC237" t="str">
            <v>Decreasing Block</v>
          </cell>
          <cell r="FK237">
            <v>50</v>
          </cell>
          <cell r="FU237">
            <v>5.5</v>
          </cell>
          <cell r="GE237">
            <v>4.9800000000000004</v>
          </cell>
          <cell r="GF237" t="str">
            <v>Monthly</v>
          </cell>
          <cell r="GG237" t="str">
            <v>Constant</v>
          </cell>
          <cell r="GH237">
            <v>43.96</v>
          </cell>
          <cell r="GU237">
            <v>4</v>
          </cell>
          <cell r="GV237" t="b">
            <v>0</v>
          </cell>
          <cell r="HI237" t="str">
            <v>Decreasing Block</v>
          </cell>
          <cell r="HM237">
            <v>0</v>
          </cell>
          <cell r="HN237">
            <v>0</v>
          </cell>
          <cell r="HQ237">
            <v>50</v>
          </cell>
          <cell r="IA237">
            <v>10.6</v>
          </cell>
          <cell r="IK237">
            <v>9.6</v>
          </cell>
        </row>
        <row r="238">
          <cell r="A238" t="str">
            <v>Madison</v>
          </cell>
          <cell r="B238" t="str">
            <v>Madison</v>
          </cell>
          <cell r="C238" t="str">
            <v>OF</v>
          </cell>
          <cell r="D238" t="str">
            <v>Both Water and Sewer</v>
          </cell>
          <cell r="E238" t="str">
            <v>per 1000 gallons</v>
          </cell>
          <cell r="F238" t="str">
            <v>06-07</v>
          </cell>
          <cell r="H238" t="b">
            <v>0</v>
          </cell>
          <cell r="J238" t="b">
            <v>0</v>
          </cell>
          <cell r="K238" t="b">
            <v>0</v>
          </cell>
          <cell r="L238" t="str">
            <v>Bi-monthly</v>
          </cell>
          <cell r="M238" t="str">
            <v>Constant</v>
          </cell>
          <cell r="N238">
            <v>8.41</v>
          </cell>
          <cell r="AA238">
            <v>0</v>
          </cell>
          <cell r="AB238" t="b">
            <v>0</v>
          </cell>
          <cell r="AO238" t="str">
            <v>Uniform Rate</v>
          </cell>
          <cell r="AQ238">
            <v>5.35</v>
          </cell>
          <cell r="CH238" t="b">
            <v>0</v>
          </cell>
          <cell r="DX238" t="b">
            <v>0</v>
          </cell>
          <cell r="DY238" t="b">
            <v>0</v>
          </cell>
          <cell r="DZ238" t="str">
            <v>Bi-monthly</v>
          </cell>
          <cell r="EA238" t="str">
            <v>Constant</v>
          </cell>
          <cell r="EB238">
            <v>10.65</v>
          </cell>
          <cell r="EO238">
            <v>0</v>
          </cell>
          <cell r="EP238" t="b">
            <v>0</v>
          </cell>
          <cell r="FC238" t="str">
            <v>Uniform Rate</v>
          </cell>
          <cell r="FE238">
            <v>4.01</v>
          </cell>
          <cell r="GV238" t="b">
            <v>0</v>
          </cell>
        </row>
        <row r="239">
          <cell r="A239" t="str">
            <v>Maggie Valley</v>
          </cell>
          <cell r="B239" t="str">
            <v>Maggie Valley</v>
          </cell>
          <cell r="C239" t="str">
            <v>OF</v>
          </cell>
          <cell r="D239" t="str">
            <v>Sewer Only</v>
          </cell>
          <cell r="E239" t="str">
            <v>per 1000 gallons</v>
          </cell>
          <cell r="F239" t="str">
            <v>06-07</v>
          </cell>
          <cell r="G239" t="str">
            <v>Maggie Valley gets water from Maggie Valley Sanitary District.</v>
          </cell>
          <cell r="H239" t="b">
            <v>0</v>
          </cell>
          <cell r="J239" t="b">
            <v>0</v>
          </cell>
          <cell r="K239" t="b">
            <v>0</v>
          </cell>
          <cell r="AB239" t="b">
            <v>0</v>
          </cell>
          <cell r="CH239" t="b">
            <v>0</v>
          </cell>
          <cell r="DX239" t="b">
            <v>1</v>
          </cell>
          <cell r="DY239" t="b">
            <v>0</v>
          </cell>
          <cell r="DZ239" t="str">
            <v>Monthly</v>
          </cell>
          <cell r="EA239" t="str">
            <v>Constant</v>
          </cell>
          <cell r="EB239">
            <v>15</v>
          </cell>
          <cell r="EO239">
            <v>3</v>
          </cell>
          <cell r="EP239" t="b">
            <v>0</v>
          </cell>
          <cell r="FC239" t="str">
            <v>Uniform Rate</v>
          </cell>
          <cell r="FE239">
            <v>3.5</v>
          </cell>
          <cell r="GF239" t="str">
            <v>Monthly</v>
          </cell>
          <cell r="GG239" t="str">
            <v>Constant</v>
          </cell>
          <cell r="GH239">
            <v>31</v>
          </cell>
          <cell r="GU239">
            <v>3</v>
          </cell>
          <cell r="GV239" t="b">
            <v>0</v>
          </cell>
          <cell r="HI239" t="str">
            <v>Uniform Rate</v>
          </cell>
          <cell r="HK239">
            <v>7</v>
          </cell>
        </row>
        <row r="240">
          <cell r="A240" t="str">
            <v>Magnolia</v>
          </cell>
          <cell r="B240" t="str">
            <v>Magnolia</v>
          </cell>
          <cell r="C240" t="str">
            <v>SE</v>
          </cell>
          <cell r="D240" t="str">
            <v>Both Water and Sewer</v>
          </cell>
          <cell r="E240" t="str">
            <v>per 1000 gallons</v>
          </cell>
          <cell r="F240" t="str">
            <v>06-07</v>
          </cell>
          <cell r="H240" t="b">
            <v>0</v>
          </cell>
          <cell r="J240" t="b">
            <v>1</v>
          </cell>
          <cell r="K240" t="b">
            <v>0</v>
          </cell>
          <cell r="L240" t="str">
            <v>Monthly</v>
          </cell>
          <cell r="M240" t="str">
            <v>Constant</v>
          </cell>
          <cell r="N240">
            <v>10.4</v>
          </cell>
          <cell r="AA240">
            <v>1</v>
          </cell>
          <cell r="AB240" t="b">
            <v>0</v>
          </cell>
          <cell r="AO240" t="str">
            <v>Uniform Rate</v>
          </cell>
          <cell r="AQ240">
            <v>4.16</v>
          </cell>
          <cell r="BR240" t="str">
            <v>Monthly</v>
          </cell>
          <cell r="BS240" t="str">
            <v>Constant</v>
          </cell>
          <cell r="BT240">
            <v>20.8</v>
          </cell>
          <cell r="CG240">
            <v>1</v>
          </cell>
          <cell r="CH240" t="b">
            <v>0</v>
          </cell>
          <cell r="CU240" t="str">
            <v>Uniform Rate</v>
          </cell>
          <cell r="CW240">
            <v>8.32</v>
          </cell>
          <cell r="DX240" t="b">
            <v>1</v>
          </cell>
          <cell r="DY240" t="b">
            <v>0</v>
          </cell>
          <cell r="DZ240" t="str">
            <v>Monthly</v>
          </cell>
          <cell r="EA240" t="str">
            <v>Constant</v>
          </cell>
          <cell r="EB240">
            <v>15.6</v>
          </cell>
          <cell r="EO240">
            <v>1</v>
          </cell>
          <cell r="EP240" t="b">
            <v>0</v>
          </cell>
          <cell r="FC240" t="str">
            <v>Uniform Rate</v>
          </cell>
          <cell r="FE240">
            <v>6.24</v>
          </cell>
          <cell r="GF240" t="str">
            <v>Monthly</v>
          </cell>
          <cell r="GG240" t="str">
            <v>Constant</v>
          </cell>
          <cell r="GH240">
            <v>32.200000000000003</v>
          </cell>
          <cell r="GU240">
            <v>1</v>
          </cell>
          <cell r="GV240" t="b">
            <v>0</v>
          </cell>
          <cell r="HI240" t="str">
            <v>Uniform Rate</v>
          </cell>
          <cell r="HK240">
            <v>12.48</v>
          </cell>
        </row>
        <row r="241">
          <cell r="A241" t="str">
            <v>Maiden</v>
          </cell>
          <cell r="B241" t="str">
            <v>Maiden</v>
          </cell>
          <cell r="C241" t="str">
            <v>SE</v>
          </cell>
          <cell r="D241" t="str">
            <v>Both Water and Sewer</v>
          </cell>
          <cell r="E241" t="str">
            <v>per 1000 gallons</v>
          </cell>
          <cell r="F241" t="str">
            <v>06-07</v>
          </cell>
          <cell r="H241" t="b">
            <v>0</v>
          </cell>
          <cell r="J241" t="b">
            <v>1</v>
          </cell>
          <cell r="K241" t="b">
            <v>0</v>
          </cell>
          <cell r="L241" t="str">
            <v>Unknown</v>
          </cell>
          <cell r="M241" t="str">
            <v>Constant</v>
          </cell>
          <cell r="N241">
            <v>13.02</v>
          </cell>
          <cell r="AA241">
            <v>3</v>
          </cell>
          <cell r="AB241" t="b">
            <v>0</v>
          </cell>
          <cell r="AO241" t="str">
            <v>Uniform Rate</v>
          </cell>
          <cell r="AQ241">
            <v>2.4500000000000002</v>
          </cell>
          <cell r="BR241" t="str">
            <v>Unknown</v>
          </cell>
          <cell r="BS241" t="str">
            <v>Constant</v>
          </cell>
          <cell r="BT241">
            <v>26.04</v>
          </cell>
          <cell r="CG241">
            <v>3</v>
          </cell>
          <cell r="CH241" t="b">
            <v>0</v>
          </cell>
          <cell r="CU241" t="str">
            <v>Uniform Rate</v>
          </cell>
          <cell r="CW241">
            <v>4.9000000000000004</v>
          </cell>
          <cell r="DX241" t="b">
            <v>1</v>
          </cell>
          <cell r="DY241" t="b">
            <v>0</v>
          </cell>
          <cell r="DZ241" t="str">
            <v>Unknown</v>
          </cell>
          <cell r="EA241" t="str">
            <v>Constant</v>
          </cell>
          <cell r="EB241">
            <v>14.05</v>
          </cell>
          <cell r="EO241">
            <v>3</v>
          </cell>
          <cell r="EP241" t="b">
            <v>0</v>
          </cell>
          <cell r="FC241" t="str">
            <v>Uniform Rate</v>
          </cell>
          <cell r="FE241">
            <v>4.7</v>
          </cell>
          <cell r="GF241" t="str">
            <v>Unknown</v>
          </cell>
          <cell r="GG241" t="str">
            <v>Constant</v>
          </cell>
          <cell r="GH241">
            <v>28.1</v>
          </cell>
          <cell r="GU241">
            <v>3</v>
          </cell>
          <cell r="GV241" t="b">
            <v>0</v>
          </cell>
          <cell r="HI241" t="str">
            <v>Uniform Rate</v>
          </cell>
          <cell r="HK241">
            <v>9.4</v>
          </cell>
        </row>
        <row r="242">
          <cell r="A242" t="str">
            <v>Manteo</v>
          </cell>
          <cell r="B242" t="str">
            <v>Manteo</v>
          </cell>
          <cell r="C242" t="str">
            <v>OF</v>
          </cell>
          <cell r="D242" t="str">
            <v>Both Water and Sewer</v>
          </cell>
          <cell r="E242" t="str">
            <v>per 1000 gallons</v>
          </cell>
          <cell r="F242" t="str">
            <v>06-07</v>
          </cell>
          <cell r="G242" t="str">
            <v>No 1" meter size - minimum vol. charge for 1.25 meter size entered for commercial, instead.</v>
          </cell>
          <cell r="H242" t="b">
            <v>0</v>
          </cell>
          <cell r="I242" t="str">
            <v>Special rate for senior citizens outside town limits</v>
          </cell>
          <cell r="J242" t="b">
            <v>1</v>
          </cell>
          <cell r="K242" t="b">
            <v>1</v>
          </cell>
          <cell r="L242" t="str">
            <v>Monthly</v>
          </cell>
          <cell r="M242" t="str">
            <v>Constant</v>
          </cell>
          <cell r="N242">
            <v>9</v>
          </cell>
          <cell r="AA242">
            <v>3</v>
          </cell>
          <cell r="AB242" t="b">
            <v>0</v>
          </cell>
          <cell r="AO242" t="str">
            <v>Increasing Block</v>
          </cell>
          <cell r="AW242">
            <v>6</v>
          </cell>
          <cell r="AX242">
            <v>10</v>
          </cell>
          <cell r="AY242">
            <v>16</v>
          </cell>
          <cell r="AZ242">
            <v>21</v>
          </cell>
          <cell r="BA242">
            <v>31</v>
          </cell>
          <cell r="BG242">
            <v>1.73</v>
          </cell>
          <cell r="BH242">
            <v>1.84</v>
          </cell>
          <cell r="BI242">
            <v>1.95</v>
          </cell>
          <cell r="BJ242">
            <v>2.0699999999999998</v>
          </cell>
          <cell r="BK242">
            <v>2.1800000000000002</v>
          </cell>
          <cell r="BQ242">
            <v>2.2999999999999998</v>
          </cell>
          <cell r="BR242" t="str">
            <v>Monthly</v>
          </cell>
          <cell r="BS242" t="str">
            <v>Constant</v>
          </cell>
          <cell r="BT242">
            <v>18</v>
          </cell>
          <cell r="CG242">
            <v>3</v>
          </cell>
          <cell r="CH242" t="b">
            <v>0</v>
          </cell>
          <cell r="CU242" t="str">
            <v>Increasing Block</v>
          </cell>
          <cell r="DC242">
            <v>6</v>
          </cell>
          <cell r="DD242">
            <v>10</v>
          </cell>
          <cell r="DE242">
            <v>16</v>
          </cell>
          <cell r="DF242">
            <v>21</v>
          </cell>
          <cell r="DG242">
            <v>31</v>
          </cell>
          <cell r="DM242">
            <v>3.46</v>
          </cell>
          <cell r="DN242">
            <v>3.68</v>
          </cell>
          <cell r="DO242">
            <v>3.9</v>
          </cell>
          <cell r="DP242">
            <v>4.1399999999999997</v>
          </cell>
          <cell r="DQ242">
            <v>4.3600000000000003</v>
          </cell>
          <cell r="DW242">
            <v>4.5999999999999996</v>
          </cell>
          <cell r="DX242" t="b">
            <v>1</v>
          </cell>
          <cell r="DY242" t="b">
            <v>1</v>
          </cell>
          <cell r="DZ242" t="str">
            <v>Monthly</v>
          </cell>
          <cell r="EA242" t="str">
            <v>Constant</v>
          </cell>
          <cell r="EB242">
            <v>11.65</v>
          </cell>
          <cell r="EO242">
            <v>0</v>
          </cell>
          <cell r="EP242" t="b">
            <v>0</v>
          </cell>
          <cell r="FC242" t="str">
            <v>Uniform Rate</v>
          </cell>
          <cell r="FE242">
            <v>4.13</v>
          </cell>
          <cell r="GF242" t="str">
            <v>Monthly</v>
          </cell>
          <cell r="GG242" t="str">
            <v>Constant</v>
          </cell>
          <cell r="GH242">
            <v>23.3</v>
          </cell>
          <cell r="GU242">
            <v>0</v>
          </cell>
          <cell r="GV242" t="b">
            <v>0</v>
          </cell>
          <cell r="HI242" t="str">
            <v>Uniform Rate</v>
          </cell>
          <cell r="HK242">
            <v>8.26</v>
          </cell>
        </row>
        <row r="243">
          <cell r="A243" t="str">
            <v>Marion</v>
          </cell>
          <cell r="B243" t="str">
            <v>Marion</v>
          </cell>
          <cell r="C243" t="str">
            <v>SE</v>
          </cell>
          <cell r="D243" t="str">
            <v>Both Water and Sewer</v>
          </cell>
          <cell r="E243" t="str">
            <v>per 1000 gallons</v>
          </cell>
          <cell r="F243" t="str">
            <v>06-07</v>
          </cell>
          <cell r="H243" t="b">
            <v>0</v>
          </cell>
          <cell r="J243" t="b">
            <v>1</v>
          </cell>
          <cell r="K243" t="b">
            <v>0</v>
          </cell>
          <cell r="L243" t="str">
            <v>Monthly</v>
          </cell>
          <cell r="M243" t="str">
            <v>Constant</v>
          </cell>
          <cell r="N243">
            <v>10.6</v>
          </cell>
          <cell r="AA243">
            <v>2</v>
          </cell>
          <cell r="AB243" t="b">
            <v>0</v>
          </cell>
          <cell r="AO243" t="str">
            <v>Uniform Rate</v>
          </cell>
          <cell r="AQ243">
            <v>1.7</v>
          </cell>
          <cell r="BR243" t="str">
            <v>Monthly</v>
          </cell>
          <cell r="BS243" t="str">
            <v>Constant</v>
          </cell>
          <cell r="BT243">
            <v>26.5</v>
          </cell>
          <cell r="CG243">
            <v>2</v>
          </cell>
          <cell r="CH243" t="b">
            <v>0</v>
          </cell>
          <cell r="CU243" t="str">
            <v>Uniform Rate</v>
          </cell>
          <cell r="CW243">
            <v>4.25</v>
          </cell>
          <cell r="DX243" t="b">
            <v>1</v>
          </cell>
          <cell r="DY243" t="b">
            <v>0</v>
          </cell>
          <cell r="DZ243" t="str">
            <v>Monthly</v>
          </cell>
          <cell r="EA243" t="str">
            <v>Constant</v>
          </cell>
          <cell r="EB243">
            <v>10.6</v>
          </cell>
          <cell r="EO243">
            <v>2</v>
          </cell>
          <cell r="EP243" t="b">
            <v>0</v>
          </cell>
          <cell r="FC243" t="str">
            <v>Uniform Rate</v>
          </cell>
          <cell r="FE243">
            <v>1.7</v>
          </cell>
          <cell r="GF243" t="str">
            <v>Monthly</v>
          </cell>
          <cell r="GG243" t="str">
            <v>Constant</v>
          </cell>
          <cell r="GH243">
            <v>26.5</v>
          </cell>
          <cell r="GU243">
            <v>2</v>
          </cell>
          <cell r="GV243" t="b">
            <v>0</v>
          </cell>
          <cell r="HI243" t="str">
            <v>Uniform Rate</v>
          </cell>
          <cell r="HK243">
            <v>4.25</v>
          </cell>
        </row>
        <row r="244">
          <cell r="A244" t="str">
            <v>Mars Hill</v>
          </cell>
          <cell r="B244" t="str">
            <v>Mars Hill</v>
          </cell>
          <cell r="C244" t="str">
            <v>SE</v>
          </cell>
          <cell r="D244" t="str">
            <v>Both Water and Sewer</v>
          </cell>
          <cell r="E244" t="str">
            <v>per 1000 gallons</v>
          </cell>
          <cell r="F244" t="str">
            <v>06-07</v>
          </cell>
          <cell r="G244" t="str">
            <v>Rate structure monthly, but they bill bimonthly (Shadi called to check). Multiply base charge and allowance by 2. No outside residential customers receive sewer.</v>
          </cell>
          <cell r="H244" t="b">
            <v>0</v>
          </cell>
          <cell r="J244" t="b">
            <v>1</v>
          </cell>
          <cell r="K244" t="b">
            <v>0</v>
          </cell>
          <cell r="L244" t="str">
            <v>Bi-monthly</v>
          </cell>
          <cell r="M244" t="str">
            <v>Constant</v>
          </cell>
          <cell r="N244">
            <v>22.44</v>
          </cell>
          <cell r="AA244">
            <v>4</v>
          </cell>
          <cell r="AB244" t="b">
            <v>0</v>
          </cell>
          <cell r="AO244" t="str">
            <v>Uniform Rate</v>
          </cell>
          <cell r="AQ244">
            <v>4.08</v>
          </cell>
          <cell r="BR244" t="str">
            <v>Bi-monthly</v>
          </cell>
          <cell r="BS244" t="str">
            <v>Constant</v>
          </cell>
          <cell r="BT244">
            <v>33.659999999999997</v>
          </cell>
          <cell r="CG244">
            <v>4</v>
          </cell>
          <cell r="CH244" t="b">
            <v>0</v>
          </cell>
          <cell r="CU244" t="str">
            <v>Uniform Rate</v>
          </cell>
          <cell r="CW244">
            <v>6.12</v>
          </cell>
          <cell r="DX244" t="b">
            <v>0</v>
          </cell>
          <cell r="DY244" t="b">
            <v>1</v>
          </cell>
          <cell r="DZ244" t="str">
            <v>Bi-monthly</v>
          </cell>
          <cell r="EA244" t="str">
            <v>Constant</v>
          </cell>
          <cell r="EB244">
            <v>22.44</v>
          </cell>
          <cell r="EO244">
            <v>4</v>
          </cell>
          <cell r="EP244" t="b">
            <v>0</v>
          </cell>
          <cell r="FC244" t="str">
            <v>Increasing Block</v>
          </cell>
          <cell r="FK244">
            <v>20</v>
          </cell>
          <cell r="FU244">
            <v>3.83</v>
          </cell>
          <cell r="GE244">
            <v>4.08</v>
          </cell>
          <cell r="GV244" t="b">
            <v>0</v>
          </cell>
        </row>
        <row r="245">
          <cell r="A245" t="str">
            <v>Marshall</v>
          </cell>
          <cell r="B245" t="str">
            <v>Marshall</v>
          </cell>
          <cell r="C245" t="str">
            <v>0506</v>
          </cell>
          <cell r="D245" t="str">
            <v>Both Water and Sewer</v>
          </cell>
          <cell r="E245" t="str">
            <v>per 1000 gallons</v>
          </cell>
          <cell r="F245" t="str">
            <v>05-06</v>
          </cell>
          <cell r="G245" t="str">
            <v>has commercial rates. Serves sewer outside but charges same as inside.</v>
          </cell>
          <cell r="H245" t="b">
            <v>0</v>
          </cell>
          <cell r="J245" t="b">
            <v>1</v>
          </cell>
          <cell r="K245" t="b">
            <v>1</v>
          </cell>
          <cell r="L245" t="str">
            <v>Monthly</v>
          </cell>
          <cell r="M245" t="str">
            <v>Constant</v>
          </cell>
          <cell r="N245">
            <v>8.5</v>
          </cell>
          <cell r="AA245">
            <v>2</v>
          </cell>
          <cell r="AB245" t="b">
            <v>0</v>
          </cell>
          <cell r="AO245" t="str">
            <v>Uniform Rate</v>
          </cell>
          <cell r="AQ245">
            <v>4.75</v>
          </cell>
          <cell r="BR245" t="str">
            <v>Monthly</v>
          </cell>
          <cell r="BS245" t="str">
            <v>Constant</v>
          </cell>
          <cell r="BT245">
            <v>18.5</v>
          </cell>
          <cell r="CG245">
            <v>2</v>
          </cell>
          <cell r="CH245" t="b">
            <v>0</v>
          </cell>
          <cell r="CU245" t="str">
            <v>Uniform Rate</v>
          </cell>
          <cell r="CW245">
            <v>4.75</v>
          </cell>
          <cell r="DX245" t="b">
            <v>0</v>
          </cell>
          <cell r="DY245" t="b">
            <v>1</v>
          </cell>
          <cell r="DZ245" t="str">
            <v>Monthly</v>
          </cell>
          <cell r="EA245" t="str">
            <v>Constant</v>
          </cell>
          <cell r="EB245">
            <v>14</v>
          </cell>
          <cell r="EO245">
            <v>2</v>
          </cell>
          <cell r="EP245" t="b">
            <v>0</v>
          </cell>
          <cell r="FC245" t="str">
            <v>Uniform Rate</v>
          </cell>
          <cell r="FE245">
            <v>2</v>
          </cell>
          <cell r="GV245" t="b">
            <v>0</v>
          </cell>
        </row>
        <row r="246">
          <cell r="A246" t="str">
            <v>Marshville</v>
          </cell>
          <cell r="B246" t="str">
            <v>Marshville</v>
          </cell>
          <cell r="C246" t="str">
            <v>SE</v>
          </cell>
          <cell r="D246" t="str">
            <v>Both Water and Sewer</v>
          </cell>
          <cell r="E246" t="str">
            <v>per 1000 gallons</v>
          </cell>
          <cell r="F246" t="str">
            <v>06-07</v>
          </cell>
          <cell r="G246" t="str">
            <v>NOT SURE SEW.!! SPECIAL CASE !! For WI WO rate changes for bigger sizes. Bill is correct through 10K. For 1" or 1.5", rate over 10k is $2.50/k (WI WO). For 2", rate for 10.1 - 100k is $2.50/k, for 101k-200k is $2.35/k and for over 200k is $2.25/k (WI WO).</v>
          </cell>
          <cell r="H246" t="b">
            <v>1</v>
          </cell>
          <cell r="I246" t="str">
            <v>Rate structure switches to decreasing blocks for customers using 1" or larger meters.</v>
          </cell>
          <cell r="J246" t="b">
            <v>1</v>
          </cell>
          <cell r="K246" t="b">
            <v>0</v>
          </cell>
          <cell r="L246" t="str">
            <v>Monthly</v>
          </cell>
          <cell r="M246" t="str">
            <v>By Meter Size</v>
          </cell>
          <cell r="Q246">
            <v>7.75</v>
          </cell>
          <cell r="R246">
            <v>21.65</v>
          </cell>
          <cell r="S246">
            <v>37.75</v>
          </cell>
          <cell r="T246">
            <v>53.75</v>
          </cell>
          <cell r="AA246">
            <v>1</v>
          </cell>
          <cell r="AB246" t="b">
            <v>0</v>
          </cell>
          <cell r="AO246" t="str">
            <v>Uniform Rate</v>
          </cell>
          <cell r="AQ246">
            <v>2.75</v>
          </cell>
          <cell r="BR246" t="str">
            <v>Monthly</v>
          </cell>
          <cell r="BS246" t="str">
            <v>By Meter Size</v>
          </cell>
          <cell r="BW246">
            <v>19.5</v>
          </cell>
          <cell r="BX246">
            <v>48.35</v>
          </cell>
          <cell r="BY246">
            <v>75</v>
          </cell>
          <cell r="BZ246">
            <v>96.5</v>
          </cell>
          <cell r="CG246">
            <v>1</v>
          </cell>
          <cell r="CH246" t="b">
            <v>0</v>
          </cell>
          <cell r="CU246" t="str">
            <v>Uniform Rate</v>
          </cell>
          <cell r="CW246">
            <v>3.65</v>
          </cell>
          <cell r="DX246" t="b">
            <v>1</v>
          </cell>
          <cell r="DY246" t="b">
            <v>0</v>
          </cell>
          <cell r="DZ246" t="str">
            <v>Monthly</v>
          </cell>
          <cell r="EA246" t="str">
            <v>By Meter Size</v>
          </cell>
          <cell r="EE246">
            <v>13.5</v>
          </cell>
          <cell r="EF246">
            <v>37.659999999999997</v>
          </cell>
          <cell r="EG246">
            <v>65.569999999999993</v>
          </cell>
          <cell r="EH246">
            <v>93.47</v>
          </cell>
          <cell r="EO246">
            <v>1</v>
          </cell>
          <cell r="EP246" t="b">
            <v>0</v>
          </cell>
          <cell r="FC246" t="str">
            <v>Uniform Rate</v>
          </cell>
          <cell r="FE246">
            <v>4.5999999999999996</v>
          </cell>
          <cell r="GF246" t="str">
            <v>Monthly</v>
          </cell>
          <cell r="GG246" t="str">
            <v>By Meter Size</v>
          </cell>
          <cell r="GK246">
            <v>33</v>
          </cell>
          <cell r="GL246">
            <v>63.6</v>
          </cell>
          <cell r="GM246">
            <v>87.6</v>
          </cell>
          <cell r="GN246">
            <v>129.6</v>
          </cell>
          <cell r="GU246">
            <v>1</v>
          </cell>
          <cell r="GV246" t="b">
            <v>0</v>
          </cell>
          <cell r="HI246" t="str">
            <v>Uniform Rate</v>
          </cell>
          <cell r="HK246">
            <v>5</v>
          </cell>
        </row>
        <row r="247">
          <cell r="A247" t="str">
            <v>Martin County</v>
          </cell>
          <cell r="B247" t="str">
            <v>Martin County</v>
          </cell>
          <cell r="C247" t="str">
            <v>SE</v>
          </cell>
          <cell r="D247" t="str">
            <v>Water Only</v>
          </cell>
          <cell r="E247" t="str">
            <v>per 1000 gallons</v>
          </cell>
          <cell r="F247" t="str">
            <v>06-07</v>
          </cell>
          <cell r="H247" t="b">
            <v>0</v>
          </cell>
          <cell r="J247" t="b">
            <v>0</v>
          </cell>
          <cell r="K247" t="b">
            <v>0</v>
          </cell>
          <cell r="L247" t="str">
            <v>Monthly</v>
          </cell>
          <cell r="M247" t="str">
            <v>Constant</v>
          </cell>
          <cell r="N247">
            <v>17.850000000000001</v>
          </cell>
          <cell r="AA247">
            <v>1</v>
          </cell>
          <cell r="AB247" t="b">
            <v>0</v>
          </cell>
          <cell r="AO247" t="str">
            <v>Uniform Rate</v>
          </cell>
          <cell r="AQ247">
            <v>2.83</v>
          </cell>
          <cell r="CH247" t="b">
            <v>0</v>
          </cell>
          <cell r="DX247" t="b">
            <v>0</v>
          </cell>
          <cell r="DY247" t="b">
            <v>0</v>
          </cell>
          <cell r="EP247" t="b">
            <v>0</v>
          </cell>
          <cell r="GV247" t="b">
            <v>0</v>
          </cell>
        </row>
        <row r="248">
          <cell r="A248" t="str">
            <v>Maxton</v>
          </cell>
          <cell r="B248" t="str">
            <v>Maxton</v>
          </cell>
          <cell r="C248" t="str">
            <v>OF</v>
          </cell>
          <cell r="D248" t="str">
            <v>Both Water and Sewer</v>
          </cell>
          <cell r="E248" t="str">
            <v>per 1000 gallons</v>
          </cell>
          <cell r="F248" t="str">
            <v>06-07</v>
          </cell>
          <cell r="G248" t="str">
            <v>Sewer state base rate of $16.50 or 110% of water - 1.10 multiplied by water consumption rate to get $1.98.</v>
          </cell>
          <cell r="H248" t="b">
            <v>0</v>
          </cell>
          <cell r="J248" t="b">
            <v>1</v>
          </cell>
          <cell r="K248" t="b">
            <v>0</v>
          </cell>
          <cell r="L248" t="str">
            <v>Unknown</v>
          </cell>
          <cell r="M248" t="str">
            <v>Constant</v>
          </cell>
          <cell r="N248">
            <v>15</v>
          </cell>
          <cell r="AA248">
            <v>2.5</v>
          </cell>
          <cell r="AB248" t="b">
            <v>0</v>
          </cell>
          <cell r="AO248" t="str">
            <v>Uniform Rate</v>
          </cell>
          <cell r="AQ248">
            <v>1.8</v>
          </cell>
          <cell r="BR248" t="str">
            <v>Unknown</v>
          </cell>
          <cell r="BS248" t="str">
            <v>Constant</v>
          </cell>
          <cell r="BT248">
            <v>30</v>
          </cell>
          <cell r="CG248">
            <v>2.5</v>
          </cell>
          <cell r="CH248" t="b">
            <v>0</v>
          </cell>
          <cell r="CU248" t="str">
            <v>Uniform Rate</v>
          </cell>
          <cell r="CW248">
            <v>3.6</v>
          </cell>
          <cell r="CY248">
            <v>0</v>
          </cell>
          <cell r="CZ248">
            <v>0</v>
          </cell>
          <cell r="DX248" t="b">
            <v>0</v>
          </cell>
          <cell r="DY248" t="b">
            <v>0</v>
          </cell>
          <cell r="DZ248" t="str">
            <v>Unknown</v>
          </cell>
          <cell r="EA248" t="str">
            <v>Constant</v>
          </cell>
          <cell r="EB248">
            <v>16.5</v>
          </cell>
          <cell r="EO248">
            <v>2.5</v>
          </cell>
          <cell r="EP248" t="b">
            <v>0</v>
          </cell>
          <cell r="FC248" t="str">
            <v>Uniform Rate</v>
          </cell>
          <cell r="FE248">
            <v>1.98</v>
          </cell>
          <cell r="GV248" t="b">
            <v>0</v>
          </cell>
        </row>
        <row r="249">
          <cell r="A249" t="str">
            <v>Mayodan</v>
          </cell>
          <cell r="B249" t="str">
            <v>Mayodan</v>
          </cell>
          <cell r="C249" t="str">
            <v>OF</v>
          </cell>
          <cell r="D249" t="str">
            <v>Both Water and Sewer</v>
          </cell>
          <cell r="E249" t="str">
            <v>per 1000 gallons</v>
          </cell>
          <cell r="F249" t="str">
            <v>06-07</v>
          </cell>
          <cell r="H249" t="b">
            <v>0</v>
          </cell>
          <cell r="J249" t="b">
            <v>1</v>
          </cell>
          <cell r="K249" t="b">
            <v>0</v>
          </cell>
          <cell r="L249" t="str">
            <v>Bi-monthly</v>
          </cell>
          <cell r="M249" t="str">
            <v>Constant</v>
          </cell>
          <cell r="N249">
            <v>6.9</v>
          </cell>
          <cell r="AA249">
            <v>3.5</v>
          </cell>
          <cell r="AB249" t="b">
            <v>0</v>
          </cell>
          <cell r="AO249" t="str">
            <v>Uniform Rate</v>
          </cell>
          <cell r="AQ249">
            <v>1.97</v>
          </cell>
          <cell r="BR249" t="str">
            <v>Bi-monthly</v>
          </cell>
          <cell r="BS249" t="str">
            <v>Constant</v>
          </cell>
          <cell r="BT249">
            <v>13.79</v>
          </cell>
          <cell r="CG249">
            <v>3.5</v>
          </cell>
          <cell r="CH249" t="b">
            <v>0</v>
          </cell>
          <cell r="CU249" t="str">
            <v>Uniform Rate</v>
          </cell>
          <cell r="CW249">
            <v>3.94</v>
          </cell>
          <cell r="DX249" t="b">
            <v>1</v>
          </cell>
          <cell r="DY249" t="b">
            <v>0</v>
          </cell>
          <cell r="DZ249" t="str">
            <v>Bi-monthly</v>
          </cell>
          <cell r="EA249" t="str">
            <v>Constant</v>
          </cell>
          <cell r="EB249">
            <v>6.9</v>
          </cell>
          <cell r="EO249">
            <v>3.5</v>
          </cell>
          <cell r="EP249" t="b">
            <v>0</v>
          </cell>
          <cell r="FC249" t="str">
            <v>Uniform Rate</v>
          </cell>
          <cell r="FE249">
            <v>1.97</v>
          </cell>
          <cell r="GF249" t="str">
            <v>Bi-monthly</v>
          </cell>
          <cell r="GG249" t="str">
            <v>Constant</v>
          </cell>
          <cell r="GH249">
            <v>13.79</v>
          </cell>
          <cell r="GU249">
            <v>3.5</v>
          </cell>
          <cell r="GV249" t="b">
            <v>0</v>
          </cell>
          <cell r="HI249" t="str">
            <v>Uniform Rate</v>
          </cell>
          <cell r="HK249">
            <v>3.94</v>
          </cell>
        </row>
        <row r="250">
          <cell r="A250" t="str">
            <v>Maysville</v>
          </cell>
          <cell r="B250" t="str">
            <v>Maysville</v>
          </cell>
          <cell r="C250" t="str">
            <v>SE</v>
          </cell>
          <cell r="D250" t="str">
            <v>Both Water and Sewer</v>
          </cell>
          <cell r="E250" t="str">
            <v>per 1000 gallons</v>
          </cell>
          <cell r="F250" t="str">
            <v>06-07</v>
          </cell>
          <cell r="H250" t="b">
            <v>0</v>
          </cell>
          <cell r="J250" t="b">
            <v>1</v>
          </cell>
          <cell r="K250" t="b">
            <v>0</v>
          </cell>
          <cell r="L250" t="str">
            <v>Monthly</v>
          </cell>
          <cell r="M250" t="str">
            <v>Constant</v>
          </cell>
          <cell r="N250">
            <v>12.5</v>
          </cell>
          <cell r="AA250">
            <v>2.5</v>
          </cell>
          <cell r="AB250" t="b">
            <v>0</v>
          </cell>
          <cell r="AO250" t="str">
            <v>Uniform Rate</v>
          </cell>
          <cell r="AQ250">
            <v>3</v>
          </cell>
          <cell r="BR250" t="str">
            <v>Monthly</v>
          </cell>
          <cell r="BS250" t="str">
            <v>Constant</v>
          </cell>
          <cell r="BT250">
            <v>15.63</v>
          </cell>
          <cell r="CG250">
            <v>2.5</v>
          </cell>
          <cell r="CH250" t="b">
            <v>0</v>
          </cell>
          <cell r="CU250" t="str">
            <v>Uniform Rate</v>
          </cell>
          <cell r="CW250">
            <v>3.75</v>
          </cell>
          <cell r="DX250" t="b">
            <v>1</v>
          </cell>
          <cell r="DY250" t="b">
            <v>0</v>
          </cell>
          <cell r="DZ250" t="str">
            <v>Monthly</v>
          </cell>
          <cell r="EA250" t="str">
            <v>Constant</v>
          </cell>
          <cell r="EB250">
            <v>12.5</v>
          </cell>
          <cell r="EO250">
            <v>2.5</v>
          </cell>
          <cell r="EP250" t="b">
            <v>0</v>
          </cell>
          <cell r="FC250" t="str">
            <v>Uniform Rate</v>
          </cell>
          <cell r="FE250">
            <v>3</v>
          </cell>
          <cell r="GF250" t="str">
            <v>Monthly</v>
          </cell>
          <cell r="GG250" t="str">
            <v>Constant</v>
          </cell>
          <cell r="GH250">
            <v>15.63</v>
          </cell>
          <cell r="GU250">
            <v>2.5</v>
          </cell>
          <cell r="GV250" t="b">
            <v>0</v>
          </cell>
          <cell r="HI250" t="str">
            <v>Uniform Rate</v>
          </cell>
          <cell r="HK250">
            <v>3.75</v>
          </cell>
        </row>
        <row r="251">
          <cell r="A251" t="str">
            <v>Mebane</v>
          </cell>
          <cell r="B251" t="str">
            <v>Mebane</v>
          </cell>
          <cell r="C251" t="str">
            <v>OF</v>
          </cell>
          <cell r="D251" t="str">
            <v>Both Water and Sewer</v>
          </cell>
          <cell r="E251" t="str">
            <v>per 1000 gallons</v>
          </cell>
          <cell r="F251" t="str">
            <v>06-07</v>
          </cell>
          <cell r="H251" t="b">
            <v>0</v>
          </cell>
          <cell r="J251" t="b">
            <v>1</v>
          </cell>
          <cell r="K251" t="b">
            <v>0</v>
          </cell>
          <cell r="L251" t="str">
            <v>Monthly</v>
          </cell>
          <cell r="M251" t="str">
            <v>Constant</v>
          </cell>
          <cell r="N251">
            <v>13.65</v>
          </cell>
          <cell r="AA251">
            <v>3</v>
          </cell>
          <cell r="AB251" t="b">
            <v>0</v>
          </cell>
          <cell r="AO251" t="str">
            <v>Decreasing Block</v>
          </cell>
          <cell r="AW251">
            <v>50</v>
          </cell>
          <cell r="AX251">
            <v>100</v>
          </cell>
          <cell r="AY251">
            <v>250</v>
          </cell>
          <cell r="AZ251">
            <v>500</v>
          </cell>
          <cell r="BG251">
            <v>4.55</v>
          </cell>
          <cell r="BH251">
            <v>4.24</v>
          </cell>
          <cell r="BI251">
            <v>4.03</v>
          </cell>
          <cell r="BJ251">
            <v>3.71</v>
          </cell>
          <cell r="BQ251">
            <v>3.18</v>
          </cell>
          <cell r="BR251" t="str">
            <v>Monthly</v>
          </cell>
          <cell r="BS251" t="str">
            <v>Constant</v>
          </cell>
          <cell r="BT251">
            <v>30</v>
          </cell>
          <cell r="CG251">
            <v>3</v>
          </cell>
          <cell r="CH251" t="b">
            <v>0</v>
          </cell>
          <cell r="CU251" t="str">
            <v>Decreasing Block</v>
          </cell>
          <cell r="DC251">
            <v>50</v>
          </cell>
          <cell r="DD251">
            <v>100</v>
          </cell>
          <cell r="DE251">
            <v>250</v>
          </cell>
          <cell r="DF251">
            <v>500</v>
          </cell>
          <cell r="DM251">
            <v>10</v>
          </cell>
          <cell r="DN251">
            <v>9.33</v>
          </cell>
          <cell r="DO251">
            <v>8.8699999999999992</v>
          </cell>
          <cell r="DP251">
            <v>8.16</v>
          </cell>
          <cell r="DW251">
            <v>7</v>
          </cell>
          <cell r="DX251" t="b">
            <v>1</v>
          </cell>
          <cell r="DY251" t="b">
            <v>0</v>
          </cell>
          <cell r="DZ251" t="str">
            <v>Monthly</v>
          </cell>
          <cell r="EA251" t="str">
            <v>Constant</v>
          </cell>
          <cell r="EB251">
            <v>13.5</v>
          </cell>
          <cell r="EO251">
            <v>3</v>
          </cell>
          <cell r="EP251" t="b">
            <v>0</v>
          </cell>
          <cell r="FC251" t="str">
            <v>Uniform Rate</v>
          </cell>
          <cell r="FE251">
            <v>4.5</v>
          </cell>
          <cell r="GF251" t="str">
            <v>Monthly</v>
          </cell>
          <cell r="GG251" t="str">
            <v>Constant</v>
          </cell>
          <cell r="GH251">
            <v>27</v>
          </cell>
          <cell r="GU251">
            <v>3</v>
          </cell>
          <cell r="GV251" t="b">
            <v>0</v>
          </cell>
          <cell r="HI251" t="str">
            <v>Uniform Rate</v>
          </cell>
          <cell r="HK251">
            <v>9</v>
          </cell>
        </row>
        <row r="252">
          <cell r="A252" t="str">
            <v>Metropolitan Sewer District of Buncombe County</v>
          </cell>
          <cell r="B252" t="str">
            <v>Metropolitan Sewer District of Buncombe County</v>
          </cell>
          <cell r="C252" t="str">
            <v>SE</v>
          </cell>
          <cell r="D252" t="str">
            <v>Sewer Only</v>
          </cell>
          <cell r="E252" t="str">
            <v>per 100 cf</v>
          </cell>
          <cell r="F252" t="str">
            <v>06-07</v>
          </cell>
          <cell r="H252" t="b">
            <v>0</v>
          </cell>
          <cell r="J252" t="b">
            <v>0</v>
          </cell>
          <cell r="K252" t="b">
            <v>0</v>
          </cell>
          <cell r="AB252" t="b">
            <v>0</v>
          </cell>
          <cell r="CH252" t="b">
            <v>0</v>
          </cell>
          <cell r="DX252" t="b">
            <v>1</v>
          </cell>
          <cell r="DY252" t="b">
            <v>0</v>
          </cell>
          <cell r="DZ252" t="str">
            <v>Monthly</v>
          </cell>
          <cell r="EA252" t="str">
            <v>By Meter Size</v>
          </cell>
          <cell r="ED252">
            <v>6.97</v>
          </cell>
          <cell r="EE252">
            <v>9.27</v>
          </cell>
          <cell r="EF252">
            <v>14.94</v>
          </cell>
          <cell r="EG252">
            <v>31.77</v>
          </cell>
          <cell r="EH252">
            <v>54.72</v>
          </cell>
          <cell r="EI252">
            <v>119</v>
          </cell>
          <cell r="EJ252">
            <v>210.83</v>
          </cell>
          <cell r="EK252">
            <v>472.53</v>
          </cell>
          <cell r="EL252">
            <v>837.54</v>
          </cell>
          <cell r="EM252">
            <v>1310.45</v>
          </cell>
          <cell r="EO252">
            <v>0</v>
          </cell>
          <cell r="EP252" t="b">
            <v>0</v>
          </cell>
          <cell r="FC252" t="str">
            <v>Uniform Rate</v>
          </cell>
          <cell r="FE252">
            <v>3.28</v>
          </cell>
          <cell r="GF252" t="str">
            <v>Monthly</v>
          </cell>
          <cell r="GG252" t="str">
            <v>By Meter Size</v>
          </cell>
          <cell r="GJ252">
            <v>6.97</v>
          </cell>
          <cell r="GK252">
            <v>9.27</v>
          </cell>
          <cell r="GL252">
            <v>14.94</v>
          </cell>
          <cell r="GM252">
            <v>31.77</v>
          </cell>
          <cell r="GN252">
            <v>54.72</v>
          </cell>
          <cell r="GO252">
            <v>119</v>
          </cell>
          <cell r="GP252">
            <v>210.83</v>
          </cell>
          <cell r="GQ252">
            <v>472.53</v>
          </cell>
          <cell r="GR252">
            <v>837.54</v>
          </cell>
          <cell r="GS252">
            <v>1310.45</v>
          </cell>
          <cell r="GU252">
            <v>0</v>
          </cell>
          <cell r="GV252" t="b">
            <v>0</v>
          </cell>
          <cell r="HI252" t="str">
            <v>Uniform Rate</v>
          </cell>
          <cell r="HK252">
            <v>3.29</v>
          </cell>
          <cell r="HM252">
            <v>0</v>
          </cell>
          <cell r="HN252">
            <v>0</v>
          </cell>
        </row>
        <row r="253">
          <cell r="A253" t="str">
            <v>Middlesex</v>
          </cell>
          <cell r="B253" t="str">
            <v>Middlesex</v>
          </cell>
          <cell r="C253" t="str">
            <v>SE</v>
          </cell>
          <cell r="D253" t="str">
            <v>Both Water and Sewer</v>
          </cell>
          <cell r="E253" t="str">
            <v>per 1000 gallons</v>
          </cell>
          <cell r="F253" t="str">
            <v>06-07</v>
          </cell>
          <cell r="G253" t="str">
            <v>$11.25 sanitation fee not included.</v>
          </cell>
          <cell r="H253" t="b">
            <v>0</v>
          </cell>
          <cell r="J253" t="b">
            <v>0</v>
          </cell>
          <cell r="K253" t="b">
            <v>0</v>
          </cell>
          <cell r="L253" t="str">
            <v>Unknown</v>
          </cell>
          <cell r="M253" t="str">
            <v>Constant</v>
          </cell>
          <cell r="N253">
            <v>7</v>
          </cell>
          <cell r="AA253">
            <v>2</v>
          </cell>
          <cell r="AB253" t="b">
            <v>0</v>
          </cell>
          <cell r="AO253" t="str">
            <v>Uniform Rate</v>
          </cell>
          <cell r="AQ253">
            <v>3.5</v>
          </cell>
          <cell r="CH253" t="b">
            <v>0</v>
          </cell>
          <cell r="DX253" t="b">
            <v>0</v>
          </cell>
          <cell r="DY253" t="b">
            <v>0</v>
          </cell>
          <cell r="DZ253" t="str">
            <v>Unknown</v>
          </cell>
          <cell r="EA253" t="str">
            <v>Constant</v>
          </cell>
          <cell r="EB253">
            <v>24</v>
          </cell>
          <cell r="EO253">
            <v>2</v>
          </cell>
          <cell r="EP253" t="b">
            <v>0</v>
          </cell>
          <cell r="FC253" t="str">
            <v>Uniform Rate</v>
          </cell>
          <cell r="FE253">
            <v>12</v>
          </cell>
          <cell r="GV253" t="b">
            <v>0</v>
          </cell>
        </row>
        <row r="254">
          <cell r="A254" t="str">
            <v>Milton</v>
          </cell>
          <cell r="B254" t="str">
            <v>Milton</v>
          </cell>
          <cell r="C254" t="str">
            <v>SE</v>
          </cell>
          <cell r="D254" t="str">
            <v>Water Only</v>
          </cell>
          <cell r="E254" t="str">
            <v>per 1000 gallons</v>
          </cell>
          <cell r="F254" t="str">
            <v>06-07</v>
          </cell>
          <cell r="H254" t="b">
            <v>0</v>
          </cell>
          <cell r="J254" t="b">
            <v>1</v>
          </cell>
          <cell r="K254" t="b">
            <v>0</v>
          </cell>
          <cell r="L254" t="str">
            <v>Bi-monthly</v>
          </cell>
          <cell r="M254" t="str">
            <v>Constant</v>
          </cell>
          <cell r="N254">
            <v>33</v>
          </cell>
          <cell r="AA254">
            <v>4</v>
          </cell>
          <cell r="AB254" t="b">
            <v>0</v>
          </cell>
          <cell r="AO254" t="str">
            <v>Uniform Rate</v>
          </cell>
          <cell r="AQ254">
            <v>3.5</v>
          </cell>
          <cell r="BR254" t="str">
            <v>Bi-monthly</v>
          </cell>
          <cell r="BS254" t="str">
            <v>Constant</v>
          </cell>
          <cell r="BT254">
            <v>66</v>
          </cell>
          <cell r="CG254">
            <v>4</v>
          </cell>
          <cell r="CH254" t="b">
            <v>0</v>
          </cell>
          <cell r="CU254" t="str">
            <v>Uniform Rate</v>
          </cell>
          <cell r="CW254">
            <v>5.5</v>
          </cell>
          <cell r="CY254">
            <v>0</v>
          </cell>
          <cell r="CZ254">
            <v>0</v>
          </cell>
          <cell r="DX254" t="b">
            <v>0</v>
          </cell>
          <cell r="DY254" t="b">
            <v>0</v>
          </cell>
          <cell r="EP254" t="b">
            <v>0</v>
          </cell>
          <cell r="GV254" t="b">
            <v>0</v>
          </cell>
        </row>
        <row r="255">
          <cell r="A255" t="str">
            <v>Mocksville</v>
          </cell>
          <cell r="B255" t="str">
            <v>Mocksville</v>
          </cell>
          <cell r="C255" t="str">
            <v>OF</v>
          </cell>
          <cell r="D255" t="str">
            <v>Both Water and Sewer</v>
          </cell>
          <cell r="E255" t="str">
            <v>per 1000 gallons</v>
          </cell>
          <cell r="F255" t="str">
            <v>06-07</v>
          </cell>
          <cell r="H255" t="b">
            <v>0</v>
          </cell>
          <cell r="J255" t="b">
            <v>1</v>
          </cell>
          <cell r="K255" t="b">
            <v>0</v>
          </cell>
          <cell r="L255" t="str">
            <v>Bi-monthly</v>
          </cell>
          <cell r="M255" t="str">
            <v>Constant</v>
          </cell>
          <cell r="N255">
            <v>13</v>
          </cell>
          <cell r="AA255">
            <v>3</v>
          </cell>
          <cell r="AB255" t="b">
            <v>0</v>
          </cell>
          <cell r="AO255" t="str">
            <v>Uniform Rate</v>
          </cell>
          <cell r="AQ255">
            <v>2</v>
          </cell>
          <cell r="BR255" t="str">
            <v>Bi-monthly</v>
          </cell>
          <cell r="BS255" t="str">
            <v>Constant</v>
          </cell>
          <cell r="BT255">
            <v>26</v>
          </cell>
          <cell r="CG255">
            <v>3</v>
          </cell>
          <cell r="CH255" t="b">
            <v>0</v>
          </cell>
          <cell r="CU255" t="str">
            <v>Uniform Rate</v>
          </cell>
          <cell r="CW255">
            <v>4</v>
          </cell>
          <cell r="DX255" t="b">
            <v>1</v>
          </cell>
          <cell r="DY255" t="b">
            <v>0</v>
          </cell>
          <cell r="DZ255" t="str">
            <v>Bi-monthly</v>
          </cell>
          <cell r="EA255" t="str">
            <v>Constant</v>
          </cell>
          <cell r="EB255">
            <v>15.15</v>
          </cell>
          <cell r="EO255">
            <v>3</v>
          </cell>
          <cell r="EP255" t="b">
            <v>0</v>
          </cell>
          <cell r="FC255" t="str">
            <v>Uniform Rate</v>
          </cell>
          <cell r="FE255">
            <v>2.2999999999999998</v>
          </cell>
          <cell r="GF255" t="str">
            <v>Bi-monthly</v>
          </cell>
          <cell r="GG255" t="str">
            <v>Constant</v>
          </cell>
          <cell r="GH255">
            <v>30.3</v>
          </cell>
          <cell r="GU255">
            <v>3</v>
          </cell>
          <cell r="GV255" t="b">
            <v>0</v>
          </cell>
          <cell r="HI255" t="str">
            <v>Uniform Rate</v>
          </cell>
          <cell r="HK255">
            <v>4.5999999999999996</v>
          </cell>
        </row>
        <row r="256">
          <cell r="A256" t="str">
            <v>Monroe</v>
          </cell>
          <cell r="B256" t="str">
            <v>Monroe</v>
          </cell>
          <cell r="C256" t="str">
            <v>SE</v>
          </cell>
          <cell r="D256" t="str">
            <v>Both Water and Sewer</v>
          </cell>
          <cell r="E256" t="str">
            <v>per 1000 gallons</v>
          </cell>
          <cell r="F256" t="str">
            <v>06-07</v>
          </cell>
          <cell r="H256" t="b">
            <v>0</v>
          </cell>
          <cell r="J256" t="b">
            <v>1</v>
          </cell>
          <cell r="K256" t="b">
            <v>0</v>
          </cell>
          <cell r="L256" t="str">
            <v>Monthly</v>
          </cell>
          <cell r="M256" t="str">
            <v>By Meter Size</v>
          </cell>
          <cell r="Q256">
            <v>7.82</v>
          </cell>
          <cell r="R256">
            <v>14.77</v>
          </cell>
          <cell r="S256">
            <v>33.229999999999997</v>
          </cell>
          <cell r="T256">
            <v>70.14</v>
          </cell>
          <cell r="U256">
            <v>110.75</v>
          </cell>
          <cell r="V256">
            <v>158.75</v>
          </cell>
          <cell r="W256">
            <v>284.27</v>
          </cell>
          <cell r="X256">
            <v>417.32</v>
          </cell>
          <cell r="AA256">
            <v>0</v>
          </cell>
          <cell r="AB256" t="b">
            <v>0</v>
          </cell>
          <cell r="AO256" t="str">
            <v>Uniform Rate</v>
          </cell>
          <cell r="AQ256">
            <v>1.82</v>
          </cell>
          <cell r="BR256" t="str">
            <v>Monthly</v>
          </cell>
          <cell r="BS256" t="str">
            <v>By Meter Size</v>
          </cell>
          <cell r="BW256">
            <v>15.63</v>
          </cell>
          <cell r="BX256">
            <v>29.53</v>
          </cell>
          <cell r="BY256">
            <v>66.459999999999994</v>
          </cell>
          <cell r="BZ256">
            <v>140.28</v>
          </cell>
          <cell r="CA256">
            <v>221.5</v>
          </cell>
          <cell r="CB256">
            <v>317.49</v>
          </cell>
          <cell r="CC256">
            <v>568.54</v>
          </cell>
          <cell r="CD256">
            <v>834.64</v>
          </cell>
          <cell r="CG256">
            <v>0</v>
          </cell>
          <cell r="CH256" t="b">
            <v>0</v>
          </cell>
          <cell r="CU256" t="str">
            <v>Uniform Rate</v>
          </cell>
          <cell r="CW256">
            <v>1.82</v>
          </cell>
          <cell r="DX256" t="b">
            <v>1</v>
          </cell>
          <cell r="DY256" t="b">
            <v>0</v>
          </cell>
          <cell r="DZ256" t="str">
            <v>Monthly</v>
          </cell>
          <cell r="EA256" t="str">
            <v>By Meter Size</v>
          </cell>
          <cell r="EE256">
            <v>10.96</v>
          </cell>
          <cell r="EF256">
            <v>18.3</v>
          </cell>
          <cell r="EG256">
            <v>36.49</v>
          </cell>
          <cell r="EH256">
            <v>71.58</v>
          </cell>
          <cell r="EI256">
            <v>116.91</v>
          </cell>
          <cell r="EJ256">
            <v>182.66</v>
          </cell>
          <cell r="EK256">
            <v>365.21</v>
          </cell>
          <cell r="EL256">
            <v>584.55999999999995</v>
          </cell>
          <cell r="EO256">
            <v>0</v>
          </cell>
          <cell r="EP256" t="b">
            <v>0</v>
          </cell>
          <cell r="FC256" t="str">
            <v>Uniform Rate</v>
          </cell>
          <cell r="FE256">
            <v>2.74</v>
          </cell>
          <cell r="GF256" t="str">
            <v>Monthly</v>
          </cell>
          <cell r="GG256" t="str">
            <v>By Meter Size</v>
          </cell>
          <cell r="GK256">
            <v>21.92</v>
          </cell>
          <cell r="GL256">
            <v>36.6</v>
          </cell>
          <cell r="GM256">
            <v>72.98</v>
          </cell>
          <cell r="GN256">
            <v>143.16999999999999</v>
          </cell>
          <cell r="GO256">
            <v>233.83</v>
          </cell>
          <cell r="GP256">
            <v>365.31</v>
          </cell>
          <cell r="GQ256">
            <v>730.41</v>
          </cell>
          <cell r="GR256">
            <v>1169.1300000000001</v>
          </cell>
          <cell r="GU256">
            <v>0</v>
          </cell>
          <cell r="GV256" t="b">
            <v>0</v>
          </cell>
          <cell r="HI256" t="str">
            <v>Uniform Rate</v>
          </cell>
          <cell r="HK256">
            <v>2.74</v>
          </cell>
        </row>
        <row r="257">
          <cell r="A257" t="str">
            <v>Montgomery County</v>
          </cell>
          <cell r="B257" t="str">
            <v>Montgomery County</v>
          </cell>
          <cell r="C257" t="str">
            <v>SE</v>
          </cell>
          <cell r="D257" t="str">
            <v>Water Only</v>
          </cell>
          <cell r="E257" t="str">
            <v>per 1000 gallons</v>
          </cell>
          <cell r="F257" t="str">
            <v>06-07</v>
          </cell>
          <cell r="H257" t="b">
            <v>0</v>
          </cell>
          <cell r="J257" t="b">
            <v>0</v>
          </cell>
          <cell r="K257" t="b">
            <v>1</v>
          </cell>
          <cell r="L257" t="str">
            <v>Monthly</v>
          </cell>
          <cell r="M257" t="str">
            <v>Constant</v>
          </cell>
          <cell r="N257">
            <v>12</v>
          </cell>
          <cell r="AA257">
            <v>2</v>
          </cell>
          <cell r="AB257" t="b">
            <v>0</v>
          </cell>
          <cell r="AO257" t="str">
            <v>Increasing/Decreasing Block</v>
          </cell>
          <cell r="AW257">
            <v>20</v>
          </cell>
          <cell r="AX257">
            <v>1000</v>
          </cell>
          <cell r="BG257">
            <v>3.6</v>
          </cell>
          <cell r="BH257">
            <v>3.7</v>
          </cell>
          <cell r="BQ257">
            <v>1.6</v>
          </cell>
          <cell r="CH257" t="b">
            <v>0</v>
          </cell>
          <cell r="DX257" t="b">
            <v>0</v>
          </cell>
          <cell r="DY257" t="b">
            <v>0</v>
          </cell>
          <cell r="EP257" t="b">
            <v>0</v>
          </cell>
          <cell r="GV257" t="b">
            <v>0</v>
          </cell>
        </row>
        <row r="258">
          <cell r="A258" t="str">
            <v>Montreat</v>
          </cell>
          <cell r="B258" t="str">
            <v>Montreat</v>
          </cell>
          <cell r="C258" t="str">
            <v>SE</v>
          </cell>
          <cell r="D258" t="str">
            <v>Water Only</v>
          </cell>
          <cell r="E258" t="str">
            <v>per 1000 gallons</v>
          </cell>
          <cell r="F258" t="str">
            <v>06-07</v>
          </cell>
          <cell r="G258" t="str">
            <v>Also has a "large user" rate structure with different block sizes and block rates. Not modeled here (industrial?).</v>
          </cell>
          <cell r="H258" t="b">
            <v>0</v>
          </cell>
          <cell r="J258" t="b">
            <v>0</v>
          </cell>
          <cell r="K258" t="b">
            <v>1</v>
          </cell>
          <cell r="L258" t="str">
            <v>Monthly</v>
          </cell>
          <cell r="M258" t="str">
            <v>Constant</v>
          </cell>
          <cell r="N258">
            <v>22</v>
          </cell>
          <cell r="AA258">
            <v>3</v>
          </cell>
          <cell r="AB258" t="b">
            <v>0</v>
          </cell>
          <cell r="AO258" t="str">
            <v>Increasing Block</v>
          </cell>
          <cell r="AW258">
            <v>10</v>
          </cell>
          <cell r="AX258">
            <v>30</v>
          </cell>
          <cell r="AY258">
            <v>50</v>
          </cell>
          <cell r="AZ258">
            <v>75</v>
          </cell>
          <cell r="BA258">
            <v>100</v>
          </cell>
          <cell r="BB258">
            <v>150</v>
          </cell>
          <cell r="BG258">
            <v>0.99</v>
          </cell>
          <cell r="BH258">
            <v>1.54</v>
          </cell>
          <cell r="BI258">
            <v>1.76</v>
          </cell>
          <cell r="BJ258">
            <v>1.98</v>
          </cell>
          <cell r="BK258">
            <v>2.2000000000000002</v>
          </cell>
          <cell r="BL258">
            <v>2.42</v>
          </cell>
          <cell r="BQ258">
            <v>2.64</v>
          </cell>
          <cell r="CH258" t="b">
            <v>0</v>
          </cell>
          <cell r="DX258" t="b">
            <v>0</v>
          </cell>
          <cell r="DY258" t="b">
            <v>0</v>
          </cell>
          <cell r="EP258" t="b">
            <v>0</v>
          </cell>
          <cell r="GV258" t="b">
            <v>0</v>
          </cell>
        </row>
        <row r="259">
          <cell r="A259" t="str">
            <v>Moore County</v>
          </cell>
          <cell r="B259" t="str">
            <v>Moore County</v>
          </cell>
          <cell r="C259" t="str">
            <v>SE</v>
          </cell>
          <cell r="D259" t="str">
            <v>Both Water and Sewer</v>
          </cell>
          <cell r="E259" t="str">
            <v>per 1000 gallons</v>
          </cell>
          <cell r="F259" t="str">
            <v>06-07</v>
          </cell>
          <cell r="G259" t="str">
            <v>The rates, as shown, are either for water or sewer (rates mirror each other). Do not split the rates.</v>
          </cell>
          <cell r="H259" t="b">
            <v>0</v>
          </cell>
          <cell r="J259" t="b">
            <v>0</v>
          </cell>
          <cell r="K259" t="b">
            <v>0</v>
          </cell>
          <cell r="L259" t="str">
            <v>Monthly</v>
          </cell>
          <cell r="M259" t="str">
            <v>By Meter Size</v>
          </cell>
          <cell r="Q259">
            <v>4.55</v>
          </cell>
          <cell r="R259">
            <v>5.75</v>
          </cell>
          <cell r="S259">
            <v>7.35</v>
          </cell>
          <cell r="T259">
            <v>11.9</v>
          </cell>
          <cell r="U259">
            <v>45</v>
          </cell>
          <cell r="V259">
            <v>57.3</v>
          </cell>
          <cell r="W259">
            <v>85.9</v>
          </cell>
          <cell r="AA259">
            <v>0</v>
          </cell>
          <cell r="AB259" t="b">
            <v>0</v>
          </cell>
          <cell r="AO259" t="str">
            <v>Increasing Block</v>
          </cell>
          <cell r="AW259">
            <v>4</v>
          </cell>
          <cell r="AX259">
            <v>8</v>
          </cell>
          <cell r="BG259">
            <v>3.05</v>
          </cell>
          <cell r="BH259">
            <v>3.55</v>
          </cell>
          <cell r="BQ259">
            <v>4.3</v>
          </cell>
          <cell r="CH259" t="b">
            <v>0</v>
          </cell>
          <cell r="DX259" t="b">
            <v>0</v>
          </cell>
          <cell r="DY259" t="b">
            <v>0</v>
          </cell>
          <cell r="DZ259" t="str">
            <v>Monthly</v>
          </cell>
          <cell r="EA259" t="str">
            <v>By Meter Size</v>
          </cell>
          <cell r="EE259">
            <v>4.55</v>
          </cell>
          <cell r="EF259">
            <v>5.75</v>
          </cell>
          <cell r="EG259">
            <v>7.35</v>
          </cell>
          <cell r="EH259">
            <v>11.9</v>
          </cell>
          <cell r="EI259">
            <v>45</v>
          </cell>
          <cell r="EJ259">
            <v>57.3</v>
          </cell>
          <cell r="EK259">
            <v>85.9</v>
          </cell>
          <cell r="EO259">
            <v>0</v>
          </cell>
          <cell r="EP259" t="b">
            <v>0</v>
          </cell>
          <cell r="FC259" t="str">
            <v>Increasing Block</v>
          </cell>
          <cell r="FK259">
            <v>4</v>
          </cell>
          <cell r="FL259">
            <v>8</v>
          </cell>
          <cell r="FU259">
            <v>3.05</v>
          </cell>
          <cell r="FV259">
            <v>3.55</v>
          </cell>
          <cell r="GE259">
            <v>4.3</v>
          </cell>
          <cell r="GV259" t="b">
            <v>0</v>
          </cell>
        </row>
        <row r="260">
          <cell r="A260" t="str">
            <v>Mooresville</v>
          </cell>
          <cell r="B260" t="str">
            <v>Mooresville</v>
          </cell>
          <cell r="C260" t="str">
            <v>SE</v>
          </cell>
          <cell r="D260" t="str">
            <v>Both Water and Sewer</v>
          </cell>
          <cell r="E260" t="str">
            <v>per 1000 gallons</v>
          </cell>
          <cell r="F260" t="str">
            <v>06-07</v>
          </cell>
          <cell r="H260" t="b">
            <v>0</v>
          </cell>
          <cell r="J260" t="b">
            <v>1</v>
          </cell>
          <cell r="K260" t="b">
            <v>0</v>
          </cell>
          <cell r="L260" t="str">
            <v>Monthly</v>
          </cell>
          <cell r="M260" t="str">
            <v>By Meter Size</v>
          </cell>
          <cell r="Q260">
            <v>6.6</v>
          </cell>
          <cell r="R260">
            <v>16.5</v>
          </cell>
          <cell r="S260">
            <v>33.01</v>
          </cell>
          <cell r="T260">
            <v>52.81</v>
          </cell>
          <cell r="U260">
            <v>105.62</v>
          </cell>
          <cell r="V260">
            <v>165.03</v>
          </cell>
          <cell r="W260">
            <v>330.05</v>
          </cell>
          <cell r="X260">
            <v>528.08000000000004</v>
          </cell>
          <cell r="AA260">
            <v>0</v>
          </cell>
          <cell r="AB260" t="b">
            <v>0</v>
          </cell>
          <cell r="AO260" t="str">
            <v>Decreasing Block</v>
          </cell>
          <cell r="AW260">
            <v>10</v>
          </cell>
          <cell r="AX260">
            <v>100</v>
          </cell>
          <cell r="BG260">
            <v>4.5199999999999996</v>
          </cell>
          <cell r="BH260">
            <v>4.29</v>
          </cell>
          <cell r="BQ260">
            <v>4.0599999999999996</v>
          </cell>
          <cell r="BR260" t="str">
            <v>Monthly</v>
          </cell>
          <cell r="BS260" t="str">
            <v>By Meter Size</v>
          </cell>
          <cell r="BW260">
            <v>13.2</v>
          </cell>
          <cell r="BX260">
            <v>33</v>
          </cell>
          <cell r="BY260">
            <v>66.02</v>
          </cell>
          <cell r="BZ260">
            <v>105.62</v>
          </cell>
          <cell r="CA260">
            <v>211.24</v>
          </cell>
          <cell r="CB260">
            <v>330.06</v>
          </cell>
          <cell r="CC260">
            <v>660.1</v>
          </cell>
          <cell r="CD260">
            <v>1056.1600000000001</v>
          </cell>
          <cell r="CG260">
            <v>0</v>
          </cell>
          <cell r="CH260" t="b">
            <v>0</v>
          </cell>
          <cell r="CU260" t="str">
            <v>Decreasing Block</v>
          </cell>
          <cell r="DC260">
            <v>10</v>
          </cell>
          <cell r="DD260">
            <v>100</v>
          </cell>
          <cell r="DM260">
            <v>9.0399999999999991</v>
          </cell>
          <cell r="DN260">
            <v>8.58</v>
          </cell>
          <cell r="DW260">
            <v>8.1199999999999992</v>
          </cell>
          <cell r="DX260" t="b">
            <v>1</v>
          </cell>
          <cell r="DY260" t="b">
            <v>1</v>
          </cell>
          <cell r="DZ260" t="str">
            <v>Monthly</v>
          </cell>
          <cell r="EA260" t="str">
            <v>Constant</v>
          </cell>
          <cell r="EB260">
            <v>6.5</v>
          </cell>
          <cell r="EO260">
            <v>0</v>
          </cell>
          <cell r="EP260" t="b">
            <v>0</v>
          </cell>
          <cell r="FC260" t="str">
            <v>Uniform Rate</v>
          </cell>
          <cell r="FE260">
            <v>4.3499999999999996</v>
          </cell>
          <cell r="GF260" t="str">
            <v>Monthly</v>
          </cell>
          <cell r="GG260" t="str">
            <v>Constant</v>
          </cell>
          <cell r="GH260">
            <v>13</v>
          </cell>
          <cell r="GU260">
            <v>0</v>
          </cell>
          <cell r="GV260" t="b">
            <v>0</v>
          </cell>
          <cell r="HI260" t="str">
            <v>Uniform Rate</v>
          </cell>
          <cell r="HK260">
            <v>8.7100000000000009</v>
          </cell>
        </row>
        <row r="261">
          <cell r="A261" t="str">
            <v>Morehead City</v>
          </cell>
          <cell r="B261" t="str">
            <v>Morehead City</v>
          </cell>
          <cell r="C261" t="str">
            <v>SE</v>
          </cell>
          <cell r="D261" t="str">
            <v>Both Water and Sewer</v>
          </cell>
          <cell r="E261" t="str">
            <v>per 1000 gallons</v>
          </cell>
          <cell r="F261" t="str">
            <v>06-07</v>
          </cell>
          <cell r="H261" t="b">
            <v>0</v>
          </cell>
          <cell r="J261" t="b">
            <v>1</v>
          </cell>
          <cell r="K261" t="b">
            <v>0</v>
          </cell>
          <cell r="L261" t="str">
            <v>Bi-monthly</v>
          </cell>
          <cell r="M261" t="str">
            <v>By Meter Size</v>
          </cell>
          <cell r="P261">
            <v>16.239999999999998</v>
          </cell>
          <cell r="Q261">
            <v>16.239999999999998</v>
          </cell>
          <cell r="R261">
            <v>48.72</v>
          </cell>
          <cell r="S261">
            <v>97.44</v>
          </cell>
          <cell r="T261">
            <v>203</v>
          </cell>
          <cell r="U261">
            <v>393.82</v>
          </cell>
          <cell r="V261">
            <v>487.2</v>
          </cell>
          <cell r="W261">
            <v>1096.2</v>
          </cell>
          <cell r="X261">
            <v>1624</v>
          </cell>
          <cell r="AA261">
            <v>0</v>
          </cell>
          <cell r="AB261" t="b">
            <v>1</v>
          </cell>
          <cell r="AD261">
            <v>4</v>
          </cell>
          <cell r="AE261">
            <v>4</v>
          </cell>
          <cell r="AF261">
            <v>12</v>
          </cell>
          <cell r="AG261">
            <v>24</v>
          </cell>
          <cell r="AH261">
            <v>50</v>
          </cell>
          <cell r="AI261">
            <v>97</v>
          </cell>
          <cell r="AJ261">
            <v>120</v>
          </cell>
          <cell r="AK261">
            <v>270</v>
          </cell>
          <cell r="AL261">
            <v>400</v>
          </cell>
          <cell r="AO261" t="str">
            <v>Uniform Rate</v>
          </cell>
          <cell r="AQ261">
            <v>4.0599999999999996</v>
          </cell>
          <cell r="BR261" t="str">
            <v>Bi-monthly</v>
          </cell>
          <cell r="BS261" t="str">
            <v>By Meter Size</v>
          </cell>
          <cell r="BV261">
            <v>24.36</v>
          </cell>
          <cell r="BW261">
            <v>24.36</v>
          </cell>
          <cell r="BX261">
            <v>73.08</v>
          </cell>
          <cell r="BY261">
            <v>146.16</v>
          </cell>
          <cell r="BZ261">
            <v>304.5</v>
          </cell>
          <cell r="CA261">
            <v>590.73</v>
          </cell>
          <cell r="CB261">
            <v>730.8</v>
          </cell>
          <cell r="CC261">
            <v>1644.3</v>
          </cell>
          <cell r="CD261">
            <v>2436</v>
          </cell>
          <cell r="CG261">
            <v>0</v>
          </cell>
          <cell r="CH261" t="b">
            <v>1</v>
          </cell>
          <cell r="CJ261">
            <v>4</v>
          </cell>
          <cell r="CK261">
            <v>4</v>
          </cell>
          <cell r="CL261">
            <v>12</v>
          </cell>
          <cell r="CM261">
            <v>24</v>
          </cell>
          <cell r="CN261">
            <v>50</v>
          </cell>
          <cell r="CO261">
            <v>97</v>
          </cell>
          <cell r="CP261">
            <v>120</v>
          </cell>
          <cell r="CQ261">
            <v>270</v>
          </cell>
          <cell r="CR261">
            <v>400</v>
          </cell>
          <cell r="CU261" t="str">
            <v>Uniform Rate</v>
          </cell>
          <cell r="CW261">
            <v>6.09</v>
          </cell>
          <cell r="DX261" t="b">
            <v>1</v>
          </cell>
          <cell r="DY261" t="b">
            <v>0</v>
          </cell>
          <cell r="DZ261" t="str">
            <v>Bi-monthly</v>
          </cell>
          <cell r="EA261" t="str">
            <v>By Meter Size</v>
          </cell>
          <cell r="ED261">
            <v>19.12</v>
          </cell>
          <cell r="EE261">
            <v>19.12</v>
          </cell>
          <cell r="EF261">
            <v>57.36</v>
          </cell>
          <cell r="EG261">
            <v>114.72</v>
          </cell>
          <cell r="EH261">
            <v>239</v>
          </cell>
          <cell r="EI261">
            <v>463.66</v>
          </cell>
          <cell r="EJ261">
            <v>573.6</v>
          </cell>
          <cell r="EK261">
            <v>1290.5999999999999</v>
          </cell>
          <cell r="EL261">
            <v>1912</v>
          </cell>
          <cell r="EO261">
            <v>0</v>
          </cell>
          <cell r="EP261" t="b">
            <v>1</v>
          </cell>
          <cell r="ER261">
            <v>4</v>
          </cell>
          <cell r="ES261">
            <v>4</v>
          </cell>
          <cell r="ET261">
            <v>12</v>
          </cell>
          <cell r="EU261">
            <v>24</v>
          </cell>
          <cell r="EV261">
            <v>50</v>
          </cell>
          <cell r="EW261">
            <v>97</v>
          </cell>
          <cell r="EX261">
            <v>120</v>
          </cell>
          <cell r="EY261">
            <v>270</v>
          </cell>
          <cell r="EZ261">
            <v>400</v>
          </cell>
          <cell r="FC261" t="str">
            <v>Uniform Rate</v>
          </cell>
          <cell r="FE261">
            <v>4.78</v>
          </cell>
          <cell r="GF261" t="str">
            <v>Bi-monthly</v>
          </cell>
          <cell r="GG261" t="str">
            <v>By Meter Size</v>
          </cell>
          <cell r="GJ261">
            <v>28.68</v>
          </cell>
          <cell r="GK261">
            <v>28.68</v>
          </cell>
          <cell r="GL261">
            <v>86.04</v>
          </cell>
          <cell r="GM261">
            <v>172.08</v>
          </cell>
          <cell r="GN261">
            <v>358.5</v>
          </cell>
          <cell r="GO261">
            <v>695.49</v>
          </cell>
          <cell r="GP261">
            <v>860.4</v>
          </cell>
          <cell r="GQ261">
            <v>1935.9</v>
          </cell>
          <cell r="GR261">
            <v>2868</v>
          </cell>
          <cell r="GU261">
            <v>0</v>
          </cell>
          <cell r="GV261" t="b">
            <v>1</v>
          </cell>
          <cell r="GX261">
            <v>4</v>
          </cell>
          <cell r="GY261">
            <v>4</v>
          </cell>
          <cell r="GZ261">
            <v>12</v>
          </cell>
          <cell r="HA261">
            <v>24</v>
          </cell>
          <cell r="HB261">
            <v>50</v>
          </cell>
          <cell r="HC261">
            <v>97</v>
          </cell>
          <cell r="HD261">
            <v>120</v>
          </cell>
          <cell r="HE261">
            <v>270</v>
          </cell>
          <cell r="HF261">
            <v>400</v>
          </cell>
          <cell r="HI261" t="str">
            <v>Uniform Rate</v>
          </cell>
          <cell r="HK261">
            <v>7.17</v>
          </cell>
        </row>
        <row r="262">
          <cell r="A262" t="str">
            <v>Morganton</v>
          </cell>
          <cell r="B262" t="str">
            <v>Morganton</v>
          </cell>
          <cell r="C262" t="str">
            <v>OF</v>
          </cell>
          <cell r="D262" t="str">
            <v>Both Water and Sewer</v>
          </cell>
          <cell r="E262" t="str">
            <v>per 1000 gallons</v>
          </cell>
          <cell r="F262" t="str">
            <v>06-07</v>
          </cell>
          <cell r="H262" t="b">
            <v>0</v>
          </cell>
          <cell r="I262" t="str">
            <v>Includes debt recovery charges</v>
          </cell>
          <cell r="J262" t="b">
            <v>1</v>
          </cell>
          <cell r="K262" t="b">
            <v>0</v>
          </cell>
          <cell r="L262" t="str">
            <v>Monthly</v>
          </cell>
          <cell r="M262" t="str">
            <v>By Meter Size</v>
          </cell>
          <cell r="Q262">
            <v>6.2</v>
          </cell>
          <cell r="R262">
            <v>10.34</v>
          </cell>
          <cell r="S262">
            <v>20.63</v>
          </cell>
          <cell r="T262">
            <v>32.58</v>
          </cell>
          <cell r="U262">
            <v>67.930000000000007</v>
          </cell>
          <cell r="V262">
            <v>109.38</v>
          </cell>
          <cell r="W262">
            <v>221.78</v>
          </cell>
          <cell r="X262">
            <v>342.58</v>
          </cell>
          <cell r="Y262">
            <v>511.67</v>
          </cell>
          <cell r="AA262">
            <v>0</v>
          </cell>
          <cell r="AB262" t="b">
            <v>0</v>
          </cell>
          <cell r="AO262" t="str">
            <v>Decreasing Block</v>
          </cell>
          <cell r="AW262">
            <v>1000</v>
          </cell>
          <cell r="AX262">
            <v>5000</v>
          </cell>
          <cell r="BG262">
            <v>0.8</v>
          </cell>
          <cell r="BH262">
            <v>0.7</v>
          </cell>
          <cell r="BQ262">
            <v>0.65</v>
          </cell>
          <cell r="BR262" t="str">
            <v>Monthly</v>
          </cell>
          <cell r="BS262" t="str">
            <v>By Meter Size</v>
          </cell>
          <cell r="BW262">
            <v>9.4700000000000006</v>
          </cell>
          <cell r="BX262">
            <v>15.8</v>
          </cell>
          <cell r="BY262">
            <v>31.52</v>
          </cell>
          <cell r="BZ262">
            <v>49.68</v>
          </cell>
          <cell r="CA262">
            <v>102.82</v>
          </cell>
          <cell r="CB262">
            <v>163.89</v>
          </cell>
          <cell r="CC262">
            <v>330.77</v>
          </cell>
          <cell r="CD262">
            <v>516.94000000000005</v>
          </cell>
          <cell r="CE262">
            <v>762.38</v>
          </cell>
          <cell r="CG262">
            <v>0</v>
          </cell>
          <cell r="CH262" t="b">
            <v>0</v>
          </cell>
          <cell r="CU262" t="str">
            <v>Decreasing Block</v>
          </cell>
          <cell r="DC262">
            <v>1000</v>
          </cell>
          <cell r="DD262">
            <v>5000</v>
          </cell>
          <cell r="DM262">
            <v>1.6</v>
          </cell>
          <cell r="DN262">
            <v>1.4</v>
          </cell>
          <cell r="DW262">
            <v>1.3</v>
          </cell>
          <cell r="DX262" t="b">
            <v>1</v>
          </cell>
          <cell r="DY262" t="b">
            <v>0</v>
          </cell>
          <cell r="DZ262" t="str">
            <v>Monthly</v>
          </cell>
          <cell r="EA262" t="str">
            <v>By Meter Size</v>
          </cell>
          <cell r="EE262">
            <v>11.68</v>
          </cell>
          <cell r="EF262">
            <v>19.489999999999998</v>
          </cell>
          <cell r="EG262">
            <v>38.880000000000003</v>
          </cell>
          <cell r="EH262">
            <v>62.23</v>
          </cell>
          <cell r="EI262">
            <v>130</v>
          </cell>
          <cell r="EJ262">
            <v>206.84</v>
          </cell>
          <cell r="EK262">
            <v>413.5</v>
          </cell>
          <cell r="EL262">
            <v>661.53</v>
          </cell>
          <cell r="EM262">
            <v>951.2</v>
          </cell>
          <cell r="EO262">
            <v>0</v>
          </cell>
          <cell r="EP262" t="b">
            <v>0</v>
          </cell>
          <cell r="FC262" t="str">
            <v>Decreasing Block</v>
          </cell>
          <cell r="FK262">
            <v>5000</v>
          </cell>
          <cell r="FU262">
            <v>2.1800000000000002</v>
          </cell>
          <cell r="GE262">
            <v>1.75</v>
          </cell>
          <cell r="GF262" t="str">
            <v>Monthly</v>
          </cell>
          <cell r="GG262" t="str">
            <v>By Meter Size</v>
          </cell>
          <cell r="GK262">
            <v>14.81</v>
          </cell>
          <cell r="GL262">
            <v>24.71</v>
          </cell>
          <cell r="GM262">
            <v>49.28</v>
          </cell>
          <cell r="GN262">
            <v>78.89</v>
          </cell>
          <cell r="GO262">
            <v>163.34</v>
          </cell>
          <cell r="GP262">
            <v>258.93</v>
          </cell>
          <cell r="GQ262">
            <v>517.64</v>
          </cell>
          <cell r="GR262">
            <v>828.16</v>
          </cell>
          <cell r="GS262">
            <v>1190.77</v>
          </cell>
          <cell r="GU262">
            <v>0</v>
          </cell>
          <cell r="GV262" t="b">
            <v>0</v>
          </cell>
          <cell r="HI262" t="str">
            <v>Decreasing Block</v>
          </cell>
          <cell r="HQ262">
            <v>5000</v>
          </cell>
          <cell r="IA262">
            <v>4.3600000000000003</v>
          </cell>
          <cell r="IK262">
            <v>3.5</v>
          </cell>
        </row>
        <row r="263">
          <cell r="A263" t="str">
            <v>Morrisville</v>
          </cell>
          <cell r="B263" t="str">
            <v>Morrisville</v>
          </cell>
          <cell r="C263" t="str">
            <v>0506</v>
          </cell>
          <cell r="D263" t="str">
            <v>Both Water and Sewer</v>
          </cell>
          <cell r="E263" t="str">
            <v>per 1000 gallons</v>
          </cell>
          <cell r="F263" t="str">
            <v>05-06</v>
          </cell>
          <cell r="H263" t="b">
            <v>0</v>
          </cell>
          <cell r="J263" t="b">
            <v>1</v>
          </cell>
          <cell r="K263" t="b">
            <v>1</v>
          </cell>
          <cell r="L263" t="str">
            <v>Monthly</v>
          </cell>
          <cell r="M263" t="str">
            <v>Constant</v>
          </cell>
          <cell r="N263">
            <v>5</v>
          </cell>
          <cell r="AA263">
            <v>0</v>
          </cell>
          <cell r="AB263" t="b">
            <v>0</v>
          </cell>
          <cell r="AO263" t="str">
            <v>Increasing Block</v>
          </cell>
          <cell r="AW263">
            <v>8</v>
          </cell>
          <cell r="AX263">
            <v>23</v>
          </cell>
          <cell r="BG263">
            <v>3.75</v>
          </cell>
          <cell r="BH263">
            <v>5.33</v>
          </cell>
          <cell r="BQ263">
            <v>10.83</v>
          </cell>
          <cell r="BR263" t="str">
            <v>Monthly</v>
          </cell>
          <cell r="BS263" t="str">
            <v>Constant</v>
          </cell>
          <cell r="BT263">
            <v>5</v>
          </cell>
          <cell r="CG263">
            <v>0</v>
          </cell>
          <cell r="CH263" t="b">
            <v>0</v>
          </cell>
          <cell r="CU263" t="str">
            <v>Increasing Block</v>
          </cell>
          <cell r="DC263">
            <v>8</v>
          </cell>
          <cell r="DD263">
            <v>23</v>
          </cell>
          <cell r="DM263">
            <v>11.25</v>
          </cell>
          <cell r="DN263">
            <v>15.99</v>
          </cell>
          <cell r="DW263">
            <v>32.49</v>
          </cell>
          <cell r="DX263" t="b">
            <v>1</v>
          </cell>
          <cell r="DY263" t="b">
            <v>0</v>
          </cell>
          <cell r="DZ263" t="str">
            <v>Monthly</v>
          </cell>
          <cell r="EA263" t="str">
            <v>Constant</v>
          </cell>
          <cell r="EB263">
            <v>5</v>
          </cell>
          <cell r="EO263">
            <v>0</v>
          </cell>
          <cell r="EP263" t="b">
            <v>0</v>
          </cell>
          <cell r="FC263" t="str">
            <v>Uniform Rate</v>
          </cell>
          <cell r="FE263">
            <v>6.06</v>
          </cell>
          <cell r="GF263" t="str">
            <v>Monthly</v>
          </cell>
          <cell r="GG263" t="str">
            <v>Constant</v>
          </cell>
          <cell r="GH263">
            <v>5</v>
          </cell>
          <cell r="GU263">
            <v>0</v>
          </cell>
          <cell r="GV263" t="b">
            <v>0</v>
          </cell>
          <cell r="HI263" t="str">
            <v>Uniform Rate</v>
          </cell>
          <cell r="HK263">
            <v>18.18</v>
          </cell>
        </row>
        <row r="264">
          <cell r="A264" t="str">
            <v>Morven</v>
          </cell>
          <cell r="B264" t="str">
            <v>Morven</v>
          </cell>
          <cell r="C264" t="str">
            <v>OF</v>
          </cell>
          <cell r="D264" t="str">
            <v>Both Water and Sewer</v>
          </cell>
          <cell r="E264" t="str">
            <v>per 1000 gallons</v>
          </cell>
          <cell r="F264" t="str">
            <v>06-07</v>
          </cell>
          <cell r="H264" t="b">
            <v>0</v>
          </cell>
          <cell r="J264" t="b">
            <v>1</v>
          </cell>
          <cell r="K264" t="b">
            <v>0</v>
          </cell>
          <cell r="L264" t="str">
            <v>Unknown</v>
          </cell>
          <cell r="M264" t="str">
            <v>Constant</v>
          </cell>
          <cell r="N264">
            <v>14.75</v>
          </cell>
          <cell r="AA264">
            <v>0</v>
          </cell>
          <cell r="AB264" t="b">
            <v>0</v>
          </cell>
          <cell r="AO264" t="str">
            <v>Uniform Rate</v>
          </cell>
          <cell r="AQ264">
            <v>2</v>
          </cell>
          <cell r="BR264" t="str">
            <v>Unknown</v>
          </cell>
          <cell r="BS264" t="str">
            <v>Constant</v>
          </cell>
          <cell r="BT264">
            <v>18</v>
          </cell>
          <cell r="CG264">
            <v>0</v>
          </cell>
          <cell r="CH264" t="b">
            <v>0</v>
          </cell>
          <cell r="CU264" t="str">
            <v>Uniform Rate</v>
          </cell>
          <cell r="CW264">
            <v>2</v>
          </cell>
          <cell r="DX264" t="b">
            <v>0</v>
          </cell>
          <cell r="DY264" t="b">
            <v>0</v>
          </cell>
          <cell r="DZ264" t="str">
            <v>Unknown</v>
          </cell>
          <cell r="EA264" t="str">
            <v>Constant</v>
          </cell>
          <cell r="EB264">
            <v>36.58</v>
          </cell>
          <cell r="EO264">
            <v>0</v>
          </cell>
          <cell r="EP264" t="b">
            <v>0</v>
          </cell>
          <cell r="FC264" t="str">
            <v>Uniform Rate</v>
          </cell>
          <cell r="FE264">
            <v>3.25</v>
          </cell>
          <cell r="GV264" t="b">
            <v>0</v>
          </cell>
        </row>
        <row r="265">
          <cell r="A265" t="str">
            <v>Mount Airy</v>
          </cell>
          <cell r="B265" t="str">
            <v>Mount Airy</v>
          </cell>
          <cell r="C265" t="str">
            <v>SE</v>
          </cell>
          <cell r="D265" t="str">
            <v>Both Water and Sewer</v>
          </cell>
          <cell r="E265" t="str">
            <v>per 1000 gallons</v>
          </cell>
          <cell r="F265" t="str">
            <v>06-07</v>
          </cell>
          <cell r="H265" t="b">
            <v>0</v>
          </cell>
          <cell r="J265" t="b">
            <v>1</v>
          </cell>
          <cell r="K265" t="b">
            <v>0</v>
          </cell>
          <cell r="L265" t="str">
            <v>Monthly</v>
          </cell>
          <cell r="M265" t="str">
            <v>By Meter Size</v>
          </cell>
          <cell r="Q265">
            <v>7.53</v>
          </cell>
          <cell r="R265">
            <v>17.34</v>
          </cell>
          <cell r="S265">
            <v>33.69</v>
          </cell>
          <cell r="T265">
            <v>53.31</v>
          </cell>
          <cell r="U265">
            <v>105.63</v>
          </cell>
          <cell r="V265">
            <v>164.49</v>
          </cell>
          <cell r="W265">
            <v>327.99</v>
          </cell>
          <cell r="X265">
            <v>524.29</v>
          </cell>
          <cell r="AA265">
            <v>0</v>
          </cell>
          <cell r="AB265" t="b">
            <v>0</v>
          </cell>
          <cell r="AO265" t="str">
            <v>Decreasing Block</v>
          </cell>
          <cell r="AW265">
            <v>100</v>
          </cell>
          <cell r="AX265">
            <v>1000</v>
          </cell>
          <cell r="BG265">
            <v>2.02</v>
          </cell>
          <cell r="BH265">
            <v>1.93</v>
          </cell>
          <cell r="BQ265">
            <v>1.73</v>
          </cell>
          <cell r="BR265" t="str">
            <v>Monthly</v>
          </cell>
          <cell r="BS265" t="str">
            <v>By Meter Size</v>
          </cell>
          <cell r="BW265">
            <v>11.3</v>
          </cell>
          <cell r="BX265">
            <v>26.02</v>
          </cell>
          <cell r="BY265">
            <v>50.54</v>
          </cell>
          <cell r="BZ265">
            <v>79.97</v>
          </cell>
          <cell r="CA265">
            <v>158.44999999999999</v>
          </cell>
          <cell r="CB265">
            <v>246.74</v>
          </cell>
          <cell r="CC265">
            <v>491.99</v>
          </cell>
          <cell r="CD265">
            <v>786.29</v>
          </cell>
          <cell r="CG265">
            <v>0</v>
          </cell>
          <cell r="CH265" t="b">
            <v>0</v>
          </cell>
          <cell r="CU265" t="str">
            <v>Decreasing Block</v>
          </cell>
          <cell r="DC265">
            <v>100</v>
          </cell>
          <cell r="DD265">
            <v>1000</v>
          </cell>
          <cell r="DM265">
            <v>3.03</v>
          </cell>
          <cell r="DN265">
            <v>2.9</v>
          </cell>
          <cell r="DW265">
            <v>2.6</v>
          </cell>
          <cell r="DX265" t="b">
            <v>1</v>
          </cell>
          <cell r="DY265" t="b">
            <v>0</v>
          </cell>
          <cell r="DZ265" t="str">
            <v>Monthly</v>
          </cell>
          <cell r="EA265" t="str">
            <v>By Meter Size</v>
          </cell>
          <cell r="EE265">
            <v>8.75</v>
          </cell>
          <cell r="EF265">
            <v>20.39</v>
          </cell>
          <cell r="EG265">
            <v>39.79</v>
          </cell>
          <cell r="EH265">
            <v>63.07</v>
          </cell>
          <cell r="EI265">
            <v>125.15</v>
          </cell>
          <cell r="EJ265">
            <v>194.99</v>
          </cell>
          <cell r="EK265">
            <v>388.99</v>
          </cell>
          <cell r="EL265">
            <v>620.79</v>
          </cell>
          <cell r="EO265">
            <v>0</v>
          </cell>
          <cell r="EP265" t="b">
            <v>0</v>
          </cell>
          <cell r="FC265" t="str">
            <v>Decreasing Block</v>
          </cell>
          <cell r="FK265">
            <v>100</v>
          </cell>
          <cell r="FL265">
            <v>1000</v>
          </cell>
          <cell r="FU265">
            <v>2.29</v>
          </cell>
          <cell r="FV265">
            <v>2.19</v>
          </cell>
          <cell r="GE265">
            <v>1.96</v>
          </cell>
          <cell r="GF265" t="str">
            <v>Monthly</v>
          </cell>
          <cell r="GG265" t="str">
            <v>By Meter Size</v>
          </cell>
          <cell r="GK265">
            <v>13.13</v>
          </cell>
          <cell r="GL265">
            <v>30.59</v>
          </cell>
          <cell r="GM265">
            <v>59.69</v>
          </cell>
          <cell r="GN265">
            <v>94.61</v>
          </cell>
          <cell r="GO265">
            <v>187.73</v>
          </cell>
          <cell r="GP265">
            <v>292.49</v>
          </cell>
          <cell r="GQ265">
            <v>583.49</v>
          </cell>
          <cell r="GR265">
            <v>932.69</v>
          </cell>
          <cell r="GU265">
            <v>0</v>
          </cell>
          <cell r="GV265" t="b">
            <v>0</v>
          </cell>
          <cell r="HI265" t="str">
            <v>Decreasing Block</v>
          </cell>
          <cell r="HQ265">
            <v>100</v>
          </cell>
          <cell r="HR265">
            <v>1000</v>
          </cell>
          <cell r="IA265">
            <v>3.44</v>
          </cell>
          <cell r="IB265">
            <v>3.29</v>
          </cell>
          <cell r="IK265">
            <v>2.94</v>
          </cell>
        </row>
        <row r="266">
          <cell r="A266" t="str">
            <v>Mount Gilead</v>
          </cell>
          <cell r="B266" t="str">
            <v>Mount Gilead</v>
          </cell>
          <cell r="C266" t="str">
            <v>OF</v>
          </cell>
          <cell r="D266" t="str">
            <v>Both Water and Sewer</v>
          </cell>
          <cell r="E266" t="str">
            <v>per 1000 gallons</v>
          </cell>
          <cell r="F266" t="str">
            <v>06-07</v>
          </cell>
          <cell r="H266" t="b">
            <v>0</v>
          </cell>
          <cell r="J266" t="b">
            <v>1</v>
          </cell>
          <cell r="K266" t="b">
            <v>0</v>
          </cell>
          <cell r="L266" t="str">
            <v>Unknown</v>
          </cell>
          <cell r="M266" t="str">
            <v>Constant</v>
          </cell>
          <cell r="N266">
            <v>10.5</v>
          </cell>
          <cell r="AA266">
            <v>2</v>
          </cell>
          <cell r="AB266" t="b">
            <v>0</v>
          </cell>
          <cell r="AO266" t="str">
            <v>Decreasing Block</v>
          </cell>
          <cell r="AW266">
            <v>4</v>
          </cell>
          <cell r="AX266">
            <v>6</v>
          </cell>
          <cell r="AY266">
            <v>20</v>
          </cell>
          <cell r="AZ266">
            <v>100</v>
          </cell>
          <cell r="BA266">
            <v>500</v>
          </cell>
          <cell r="BB266">
            <v>1000</v>
          </cell>
          <cell r="BG266">
            <v>6.2</v>
          </cell>
          <cell r="BH266">
            <v>5.04</v>
          </cell>
          <cell r="BI266">
            <v>4.0999999999999996</v>
          </cell>
          <cell r="BJ266">
            <v>3.36</v>
          </cell>
          <cell r="BK266">
            <v>3.05</v>
          </cell>
          <cell r="BL266">
            <v>2.73</v>
          </cell>
          <cell r="BQ266">
            <v>2.63</v>
          </cell>
          <cell r="BR266" t="str">
            <v>Unknown</v>
          </cell>
          <cell r="BS266" t="str">
            <v>Constant</v>
          </cell>
          <cell r="BT266">
            <v>21</v>
          </cell>
          <cell r="CG266">
            <v>2</v>
          </cell>
          <cell r="CH266" t="b">
            <v>0</v>
          </cell>
          <cell r="CU266" t="str">
            <v>Increasing/Decreasing Block</v>
          </cell>
          <cell r="DC266">
            <v>4</v>
          </cell>
          <cell r="DD266">
            <v>6</v>
          </cell>
          <cell r="DE266">
            <v>20</v>
          </cell>
          <cell r="DF266">
            <v>100</v>
          </cell>
          <cell r="DG266">
            <v>500</v>
          </cell>
          <cell r="DH266">
            <v>1000</v>
          </cell>
          <cell r="DM266">
            <v>12.4</v>
          </cell>
          <cell r="DN266">
            <v>10.08</v>
          </cell>
          <cell r="DO266">
            <v>8.1999999999999993</v>
          </cell>
          <cell r="DP266">
            <v>6.72</v>
          </cell>
          <cell r="DQ266">
            <v>6.1</v>
          </cell>
          <cell r="DR266">
            <v>5.85</v>
          </cell>
          <cell r="DW266">
            <v>5.95</v>
          </cell>
          <cell r="DX266" t="b">
            <v>1</v>
          </cell>
          <cell r="DY266" t="b">
            <v>0</v>
          </cell>
          <cell r="DZ266" t="str">
            <v>Unknown</v>
          </cell>
          <cell r="EA266" t="str">
            <v>Constant</v>
          </cell>
          <cell r="EB266">
            <v>18.5</v>
          </cell>
          <cell r="EO266">
            <v>2</v>
          </cell>
          <cell r="EP266" t="b">
            <v>0</v>
          </cell>
          <cell r="FC266" t="str">
            <v>Decreasing Block</v>
          </cell>
          <cell r="FK266">
            <v>100</v>
          </cell>
          <cell r="FL266">
            <v>1000</v>
          </cell>
          <cell r="FU266">
            <v>6.3</v>
          </cell>
          <cell r="FV266">
            <v>5.57</v>
          </cell>
          <cell r="GE266">
            <v>4.5999999999999996</v>
          </cell>
          <cell r="GF266" t="str">
            <v>Unknown</v>
          </cell>
          <cell r="GG266" t="str">
            <v>Constant</v>
          </cell>
          <cell r="GH266">
            <v>24</v>
          </cell>
          <cell r="GU266">
            <v>2</v>
          </cell>
          <cell r="GV266" t="b">
            <v>0</v>
          </cell>
          <cell r="HI266" t="str">
            <v>Uniform Rate</v>
          </cell>
          <cell r="HK266">
            <v>7</v>
          </cell>
        </row>
        <row r="267">
          <cell r="A267" t="str">
            <v>Mount Holly</v>
          </cell>
          <cell r="B267" t="str">
            <v>Mount Holly</v>
          </cell>
          <cell r="C267" t="str">
            <v>SE</v>
          </cell>
          <cell r="D267" t="str">
            <v>Both Water and Sewer</v>
          </cell>
          <cell r="E267" t="str">
            <v>per 1000 gallons</v>
          </cell>
          <cell r="F267" t="str">
            <v>06-07</v>
          </cell>
          <cell r="H267" t="b">
            <v>0</v>
          </cell>
          <cell r="J267" t="b">
            <v>1</v>
          </cell>
          <cell r="K267" t="b">
            <v>1</v>
          </cell>
          <cell r="L267" t="str">
            <v>Monthly</v>
          </cell>
          <cell r="M267" t="str">
            <v>Constant</v>
          </cell>
          <cell r="N267">
            <v>5.7</v>
          </cell>
          <cell r="AA267">
            <v>2</v>
          </cell>
          <cell r="AB267" t="b">
            <v>0</v>
          </cell>
          <cell r="AO267" t="str">
            <v>Uniform Rate</v>
          </cell>
          <cell r="AQ267">
            <v>2.85</v>
          </cell>
          <cell r="BR267" t="str">
            <v>Monthly</v>
          </cell>
          <cell r="BS267" t="str">
            <v>Constant</v>
          </cell>
          <cell r="BT267">
            <v>11.4</v>
          </cell>
          <cell r="CG267">
            <v>2</v>
          </cell>
          <cell r="CH267" t="b">
            <v>0</v>
          </cell>
          <cell r="CU267" t="str">
            <v>Uniform Rate</v>
          </cell>
          <cell r="CW267">
            <v>5.7</v>
          </cell>
          <cell r="CY267">
            <v>0</v>
          </cell>
          <cell r="CZ267">
            <v>0</v>
          </cell>
          <cell r="DX267" t="b">
            <v>1</v>
          </cell>
          <cell r="DY267" t="b">
            <v>1</v>
          </cell>
          <cell r="DZ267" t="str">
            <v>Monthly</v>
          </cell>
          <cell r="EA267" t="str">
            <v>Constant</v>
          </cell>
          <cell r="EB267">
            <v>5.22</v>
          </cell>
          <cell r="EO267">
            <v>2</v>
          </cell>
          <cell r="EP267" t="b">
            <v>0</v>
          </cell>
          <cell r="FC267" t="str">
            <v>Uniform Rate</v>
          </cell>
          <cell r="FE267">
            <v>2.61</v>
          </cell>
          <cell r="GF267" t="str">
            <v>Monthly</v>
          </cell>
          <cell r="GG267" t="str">
            <v>Constant</v>
          </cell>
          <cell r="GH267">
            <v>10.44</v>
          </cell>
          <cell r="GU267">
            <v>2</v>
          </cell>
          <cell r="GV267" t="b">
            <v>0</v>
          </cell>
          <cell r="HI267" t="str">
            <v>Uniform Rate</v>
          </cell>
          <cell r="HK267">
            <v>5.22</v>
          </cell>
          <cell r="HM267">
            <v>0</v>
          </cell>
          <cell r="HN267">
            <v>0</v>
          </cell>
        </row>
        <row r="268">
          <cell r="A268" t="str">
            <v>Mount Olive</v>
          </cell>
          <cell r="B268" t="str">
            <v>Mount Olive</v>
          </cell>
          <cell r="C268" t="str">
            <v>SE</v>
          </cell>
          <cell r="D268" t="str">
            <v>Both Water and Sewer</v>
          </cell>
          <cell r="E268" t="str">
            <v>per 100 cf</v>
          </cell>
          <cell r="F268" t="str">
            <v>06-07</v>
          </cell>
          <cell r="H268" t="b">
            <v>0</v>
          </cell>
          <cell r="J268" t="b">
            <v>1</v>
          </cell>
          <cell r="K268" t="b">
            <v>1</v>
          </cell>
          <cell r="L268" t="str">
            <v>Monthly</v>
          </cell>
          <cell r="M268" t="str">
            <v>Constant</v>
          </cell>
          <cell r="N268">
            <v>9.3000000000000007</v>
          </cell>
          <cell r="AA268">
            <v>3.5</v>
          </cell>
          <cell r="AB268" t="b">
            <v>0</v>
          </cell>
          <cell r="AO268" t="str">
            <v>Uniform Rate</v>
          </cell>
          <cell r="AQ268">
            <v>0.9</v>
          </cell>
          <cell r="BR268" t="str">
            <v>Monthly</v>
          </cell>
          <cell r="BS268" t="str">
            <v>Constant</v>
          </cell>
          <cell r="BT268">
            <v>18.600000000000001</v>
          </cell>
          <cell r="CG268">
            <v>3.5</v>
          </cell>
          <cell r="CH268" t="b">
            <v>0</v>
          </cell>
          <cell r="CU268" t="str">
            <v>Uniform Rate</v>
          </cell>
          <cell r="CW268">
            <v>2</v>
          </cell>
          <cell r="DX268" t="b">
            <v>0</v>
          </cell>
          <cell r="DY268" t="b">
            <v>1</v>
          </cell>
          <cell r="DZ268" t="str">
            <v>Monthly</v>
          </cell>
          <cell r="EA268" t="str">
            <v>Constant</v>
          </cell>
          <cell r="EB268">
            <v>27.5</v>
          </cell>
          <cell r="EO268">
            <v>3.5</v>
          </cell>
          <cell r="EP268" t="b">
            <v>0</v>
          </cell>
          <cell r="FC268" t="str">
            <v>Uniform Rate</v>
          </cell>
          <cell r="FE268">
            <v>2.3079999999999998</v>
          </cell>
          <cell r="GV268" t="b">
            <v>0</v>
          </cell>
        </row>
        <row r="269">
          <cell r="A269" t="str">
            <v>Mount Pleasant</v>
          </cell>
          <cell r="B269" t="str">
            <v>Mount Pleasant</v>
          </cell>
          <cell r="C269" t="str">
            <v>SE</v>
          </cell>
          <cell r="D269" t="str">
            <v>Both Water and Sewer</v>
          </cell>
          <cell r="E269" t="str">
            <v>per 1000 gallons</v>
          </cell>
          <cell r="F269" t="str">
            <v>06-07</v>
          </cell>
          <cell r="H269" t="b">
            <v>0</v>
          </cell>
          <cell r="J269" t="b">
            <v>1</v>
          </cell>
          <cell r="K269" t="b">
            <v>0</v>
          </cell>
          <cell r="L269" t="str">
            <v>Monthly</v>
          </cell>
          <cell r="M269" t="str">
            <v>By Meter Size</v>
          </cell>
          <cell r="Q269">
            <v>20</v>
          </cell>
          <cell r="R269">
            <v>39.799999999999997</v>
          </cell>
          <cell r="S269">
            <v>112.4</v>
          </cell>
          <cell r="T269">
            <v>218</v>
          </cell>
          <cell r="AA269">
            <v>2</v>
          </cell>
          <cell r="AB269" t="b">
            <v>0</v>
          </cell>
          <cell r="AO269" t="str">
            <v>Uniform Rate</v>
          </cell>
          <cell r="AQ269">
            <v>3.4</v>
          </cell>
          <cell r="BR269" t="str">
            <v>Monthly</v>
          </cell>
          <cell r="BS269" t="str">
            <v>By Meter Size</v>
          </cell>
          <cell r="BW269">
            <v>40</v>
          </cell>
          <cell r="BX269">
            <v>79.599999999999994</v>
          </cell>
          <cell r="BY269">
            <v>224.8</v>
          </cell>
          <cell r="BZ269">
            <v>436</v>
          </cell>
          <cell r="CG269">
            <v>2</v>
          </cell>
          <cell r="CH269" t="b">
            <v>0</v>
          </cell>
          <cell r="CU269" t="str">
            <v>Uniform Rate</v>
          </cell>
          <cell r="CW269">
            <v>6.8</v>
          </cell>
          <cell r="DX269" t="b">
            <v>0</v>
          </cell>
          <cell r="DY269" t="b">
            <v>0</v>
          </cell>
          <cell r="DZ269" t="str">
            <v>Monthly</v>
          </cell>
          <cell r="EA269" t="str">
            <v>By Meter Size</v>
          </cell>
          <cell r="EE269">
            <v>19.739999999999998</v>
          </cell>
          <cell r="EF269">
            <v>34.74</v>
          </cell>
          <cell r="EG269">
            <v>89.74</v>
          </cell>
          <cell r="EH269">
            <v>169.74</v>
          </cell>
          <cell r="EO269">
            <v>2</v>
          </cell>
          <cell r="EP269" t="b">
            <v>0</v>
          </cell>
          <cell r="FC269" t="str">
            <v>Uniform Rate</v>
          </cell>
          <cell r="FE269">
            <v>4.87</v>
          </cell>
          <cell r="GV269" t="b">
            <v>0</v>
          </cell>
        </row>
        <row r="270">
          <cell r="A270" t="str">
            <v>Mulberry-Fairplains Water Association</v>
          </cell>
          <cell r="B270" t="str">
            <v>Mulberry-Fairplains Water Association</v>
          </cell>
          <cell r="C270" t="str">
            <v>SE</v>
          </cell>
          <cell r="D270" t="str">
            <v>Water Only</v>
          </cell>
          <cell r="E270" t="str">
            <v>per 1000 gallons</v>
          </cell>
          <cell r="F270" t="str">
            <v>06-07</v>
          </cell>
          <cell r="G270" t="str">
            <v>Population: 7,500. 50% or more of revenue comes from largest 5 customers.</v>
          </cell>
          <cell r="H270" t="b">
            <v>0</v>
          </cell>
          <cell r="J270" t="b">
            <v>0</v>
          </cell>
          <cell r="K270" t="b">
            <v>0</v>
          </cell>
          <cell r="L270" t="str">
            <v>Monthly</v>
          </cell>
          <cell r="M270" t="str">
            <v>Constant</v>
          </cell>
          <cell r="N270">
            <v>10</v>
          </cell>
          <cell r="AA270">
            <v>2</v>
          </cell>
          <cell r="AB270" t="b">
            <v>0</v>
          </cell>
          <cell r="AO270" t="str">
            <v>Decreasing Block</v>
          </cell>
          <cell r="AW270">
            <v>23</v>
          </cell>
          <cell r="AX270">
            <v>100</v>
          </cell>
          <cell r="BG270">
            <v>2.5</v>
          </cell>
          <cell r="BH270">
            <v>2.4</v>
          </cell>
          <cell r="BQ270">
            <v>2.2000000000000002</v>
          </cell>
          <cell r="CH270" t="b">
            <v>0</v>
          </cell>
          <cell r="DX270" t="b">
            <v>0</v>
          </cell>
          <cell r="DY270" t="b">
            <v>0</v>
          </cell>
          <cell r="EP270" t="b">
            <v>0</v>
          </cell>
          <cell r="GV270" t="b">
            <v>0</v>
          </cell>
        </row>
        <row r="271">
          <cell r="A271" t="str">
            <v>Murfreesboro</v>
          </cell>
          <cell r="B271" t="str">
            <v>Murfreesboro</v>
          </cell>
          <cell r="C271" t="str">
            <v>OF</v>
          </cell>
          <cell r="D271" t="str">
            <v>Both Water and Sewer</v>
          </cell>
          <cell r="E271" t="str">
            <v>per 1000 gallons</v>
          </cell>
          <cell r="F271" t="str">
            <v>06-07</v>
          </cell>
          <cell r="H271" t="b">
            <v>0</v>
          </cell>
          <cell r="J271" t="b">
            <v>1</v>
          </cell>
          <cell r="K271" t="b">
            <v>0</v>
          </cell>
          <cell r="L271" t="str">
            <v>Monthly</v>
          </cell>
          <cell r="M271" t="str">
            <v>Constant</v>
          </cell>
          <cell r="N271">
            <v>16</v>
          </cell>
          <cell r="AA271">
            <v>2</v>
          </cell>
          <cell r="AB271" t="b">
            <v>0</v>
          </cell>
          <cell r="AO271" t="str">
            <v>Decreasing Block</v>
          </cell>
          <cell r="AW271">
            <v>10</v>
          </cell>
          <cell r="AX271">
            <v>25</v>
          </cell>
          <cell r="AY271">
            <v>35</v>
          </cell>
          <cell r="AZ271">
            <v>50</v>
          </cell>
          <cell r="BA271">
            <v>75</v>
          </cell>
          <cell r="BB271">
            <v>100</v>
          </cell>
          <cell r="BG271">
            <v>1.19</v>
          </cell>
          <cell r="BH271">
            <v>1.08</v>
          </cell>
          <cell r="BI271">
            <v>0.92</v>
          </cell>
          <cell r="BJ271">
            <v>0.78</v>
          </cell>
          <cell r="BK271">
            <v>0.72</v>
          </cell>
          <cell r="BL271">
            <v>0.61</v>
          </cell>
          <cell r="BQ271">
            <v>0.55000000000000004</v>
          </cell>
          <cell r="BR271" t="str">
            <v>Monthly</v>
          </cell>
          <cell r="BS271" t="str">
            <v>Constant</v>
          </cell>
          <cell r="BT271">
            <v>32</v>
          </cell>
          <cell r="CG271">
            <v>2</v>
          </cell>
          <cell r="CH271" t="b">
            <v>0</v>
          </cell>
          <cell r="CU271" t="str">
            <v>Decreasing Block</v>
          </cell>
          <cell r="DC271">
            <v>10</v>
          </cell>
          <cell r="DD271">
            <v>25</v>
          </cell>
          <cell r="DE271">
            <v>35</v>
          </cell>
          <cell r="DF271">
            <v>50</v>
          </cell>
          <cell r="DG271">
            <v>75</v>
          </cell>
          <cell r="DH271">
            <v>100</v>
          </cell>
          <cell r="DM271">
            <v>2.38</v>
          </cell>
          <cell r="DN271">
            <v>2.16</v>
          </cell>
          <cell r="DO271">
            <v>1.84</v>
          </cell>
          <cell r="DP271">
            <v>1.56</v>
          </cell>
          <cell r="DQ271">
            <v>1.44</v>
          </cell>
          <cell r="DR271">
            <v>1.22</v>
          </cell>
          <cell r="DW271">
            <v>1.1000000000000001</v>
          </cell>
          <cell r="DX271" t="b">
            <v>1</v>
          </cell>
          <cell r="DY271" t="b">
            <v>0</v>
          </cell>
          <cell r="DZ271" t="str">
            <v>Monthly</v>
          </cell>
          <cell r="EA271" t="str">
            <v>Constant</v>
          </cell>
          <cell r="EB271">
            <v>12.5</v>
          </cell>
          <cell r="EO271">
            <v>2</v>
          </cell>
          <cell r="EP271" t="b">
            <v>0</v>
          </cell>
          <cell r="FC271" t="str">
            <v>Uniform Rate</v>
          </cell>
          <cell r="FE271">
            <v>1.85</v>
          </cell>
          <cell r="GF271" t="str">
            <v>Monthly</v>
          </cell>
          <cell r="GG271" t="str">
            <v>Constant</v>
          </cell>
          <cell r="GH271">
            <v>25</v>
          </cell>
          <cell r="GU271">
            <v>2</v>
          </cell>
          <cell r="GV271" t="b">
            <v>0</v>
          </cell>
          <cell r="HI271" t="str">
            <v>Uniform Rate</v>
          </cell>
          <cell r="HK271">
            <v>3.7</v>
          </cell>
        </row>
        <row r="272">
          <cell r="A272" t="str">
            <v>Murphy</v>
          </cell>
          <cell r="B272" t="str">
            <v>Murphy</v>
          </cell>
          <cell r="C272" t="str">
            <v>SE</v>
          </cell>
          <cell r="D272" t="str">
            <v>Both Water and Sewer</v>
          </cell>
          <cell r="E272" t="str">
            <v>per 1000 gallons</v>
          </cell>
          <cell r="F272" t="str">
            <v>06-07</v>
          </cell>
          <cell r="H272" t="b">
            <v>0</v>
          </cell>
          <cell r="J272" t="b">
            <v>1</v>
          </cell>
          <cell r="K272" t="b">
            <v>1</v>
          </cell>
          <cell r="L272" t="str">
            <v>Monthly</v>
          </cell>
          <cell r="M272" t="str">
            <v>Constant</v>
          </cell>
          <cell r="N272">
            <v>17</v>
          </cell>
          <cell r="AA272">
            <v>4</v>
          </cell>
          <cell r="AB272" t="b">
            <v>0</v>
          </cell>
          <cell r="AO272" t="str">
            <v>Increasing/Decreasing Block</v>
          </cell>
          <cell r="AW272">
            <v>5</v>
          </cell>
          <cell r="AX272">
            <v>6</v>
          </cell>
          <cell r="AY272">
            <v>7</v>
          </cell>
          <cell r="AZ272">
            <v>8</v>
          </cell>
          <cell r="BA272">
            <v>9</v>
          </cell>
          <cell r="BB272">
            <v>10</v>
          </cell>
          <cell r="BC272">
            <v>50</v>
          </cell>
          <cell r="BG272">
            <v>3.26</v>
          </cell>
          <cell r="BH272">
            <v>3</v>
          </cell>
          <cell r="BI272">
            <v>2.5</v>
          </cell>
          <cell r="BJ272">
            <v>2</v>
          </cell>
          <cell r="BK272">
            <v>1.23</v>
          </cell>
          <cell r="BL272">
            <v>1.02</v>
          </cell>
          <cell r="BM272">
            <v>1.08</v>
          </cell>
          <cell r="BQ272">
            <v>0.89</v>
          </cell>
          <cell r="BR272" t="str">
            <v>Monthly</v>
          </cell>
          <cell r="BS272" t="str">
            <v>Constant</v>
          </cell>
          <cell r="BT272">
            <v>31</v>
          </cell>
          <cell r="CG272">
            <v>4</v>
          </cell>
          <cell r="CH272" t="b">
            <v>0</v>
          </cell>
          <cell r="CU272" t="str">
            <v>Decreasing Block</v>
          </cell>
          <cell r="DC272">
            <v>5</v>
          </cell>
          <cell r="DD272">
            <v>6</v>
          </cell>
          <cell r="DE272">
            <v>7</v>
          </cell>
          <cell r="DF272">
            <v>8</v>
          </cell>
          <cell r="DG272">
            <v>9</v>
          </cell>
          <cell r="DH272">
            <v>10</v>
          </cell>
          <cell r="DI272">
            <v>50</v>
          </cell>
          <cell r="DM272">
            <v>3.88</v>
          </cell>
          <cell r="DN272">
            <v>3.66</v>
          </cell>
          <cell r="DO272">
            <v>3.47</v>
          </cell>
          <cell r="DP272">
            <v>2.56</v>
          </cell>
          <cell r="DQ272">
            <v>1.88</v>
          </cell>
          <cell r="DR272">
            <v>1.61</v>
          </cell>
          <cell r="DS272">
            <v>1.51</v>
          </cell>
          <cell r="DW272">
            <v>1.31</v>
          </cell>
          <cell r="DX272" t="b">
            <v>1</v>
          </cell>
          <cell r="DY272" t="b">
            <v>1</v>
          </cell>
          <cell r="DZ272" t="str">
            <v>Monthly</v>
          </cell>
          <cell r="EA272" t="str">
            <v>None</v>
          </cell>
          <cell r="EO272">
            <v>0</v>
          </cell>
          <cell r="EP272" t="b">
            <v>0</v>
          </cell>
          <cell r="FC272" t="str">
            <v>Uniform Rate</v>
          </cell>
          <cell r="FE272">
            <v>1.75</v>
          </cell>
          <cell r="GF272" t="str">
            <v>Monthly</v>
          </cell>
          <cell r="GG272" t="str">
            <v>None</v>
          </cell>
          <cell r="GU272">
            <v>0</v>
          </cell>
          <cell r="GV272" t="b">
            <v>0</v>
          </cell>
          <cell r="HI272" t="str">
            <v>Uniform Rate</v>
          </cell>
          <cell r="HK272">
            <v>3</v>
          </cell>
        </row>
        <row r="273">
          <cell r="A273" t="str">
            <v>Nags Head</v>
          </cell>
          <cell r="B273" t="str">
            <v>Nags Head</v>
          </cell>
          <cell r="C273" t="str">
            <v>OF</v>
          </cell>
          <cell r="D273" t="str">
            <v>Water Only</v>
          </cell>
          <cell r="E273" t="str">
            <v>per 1000 gallons</v>
          </cell>
          <cell r="F273" t="str">
            <v>06-07</v>
          </cell>
          <cell r="G273" t="str">
            <v>Has minimum consumption charge for 5" meter ($1001.00), which this model can't account for.</v>
          </cell>
          <cell r="H273" t="b">
            <v>0</v>
          </cell>
          <cell r="J273" t="b">
            <v>0</v>
          </cell>
          <cell r="K273" t="b">
            <v>0</v>
          </cell>
          <cell r="L273" t="str">
            <v>Monthly</v>
          </cell>
          <cell r="M273" t="str">
            <v>By Meter Size</v>
          </cell>
          <cell r="Q273">
            <v>23</v>
          </cell>
          <cell r="R273">
            <v>35</v>
          </cell>
          <cell r="S273">
            <v>68</v>
          </cell>
          <cell r="T273">
            <v>129</v>
          </cell>
          <cell r="U273">
            <v>246</v>
          </cell>
          <cell r="V273">
            <v>401</v>
          </cell>
          <cell r="AA273">
            <v>3</v>
          </cell>
          <cell r="AB273" t="b">
            <v>0</v>
          </cell>
          <cell r="AO273" t="str">
            <v>Increasing Block</v>
          </cell>
          <cell r="AW273">
            <v>20</v>
          </cell>
          <cell r="AX273">
            <v>75</v>
          </cell>
          <cell r="AY273">
            <v>300</v>
          </cell>
          <cell r="BG273">
            <v>4</v>
          </cell>
          <cell r="BH273">
            <v>4.5</v>
          </cell>
          <cell r="BI273">
            <v>5</v>
          </cell>
          <cell r="BQ273">
            <v>5.5</v>
          </cell>
          <cell r="CH273" t="b">
            <v>0</v>
          </cell>
          <cell r="DX273" t="b">
            <v>0</v>
          </cell>
          <cell r="DY273" t="b">
            <v>0</v>
          </cell>
          <cell r="EP273" t="b">
            <v>0</v>
          </cell>
          <cell r="GV273" t="b">
            <v>0</v>
          </cell>
        </row>
        <row r="274">
          <cell r="A274" t="str">
            <v>Nash County</v>
          </cell>
          <cell r="B274" t="str">
            <v>Nash County</v>
          </cell>
          <cell r="C274" t="str">
            <v>SE</v>
          </cell>
          <cell r="D274" t="str">
            <v>Both Water and Sewer</v>
          </cell>
          <cell r="E274" t="str">
            <v>per 1000 gallons</v>
          </cell>
          <cell r="F274" t="str">
            <v>06-07</v>
          </cell>
          <cell r="H274" t="b">
            <v>0</v>
          </cell>
          <cell r="J274" t="b">
            <v>0</v>
          </cell>
          <cell r="K274" t="b">
            <v>0</v>
          </cell>
          <cell r="L274" t="str">
            <v>Monthly</v>
          </cell>
          <cell r="M274" t="str">
            <v>Constant</v>
          </cell>
          <cell r="N274">
            <v>16</v>
          </cell>
          <cell r="AA274">
            <v>2.5</v>
          </cell>
          <cell r="AB274" t="b">
            <v>0</v>
          </cell>
          <cell r="AO274" t="str">
            <v>Increasing/Decreasing Block</v>
          </cell>
          <cell r="AW274">
            <v>5</v>
          </cell>
          <cell r="AX274">
            <v>7.5</v>
          </cell>
          <cell r="AY274">
            <v>10</v>
          </cell>
          <cell r="BG274">
            <v>7.42</v>
          </cell>
          <cell r="BH274">
            <v>6.64</v>
          </cell>
          <cell r="BI274">
            <v>7.34</v>
          </cell>
          <cell r="BQ274">
            <v>7.51</v>
          </cell>
          <cell r="CH274" t="b">
            <v>0</v>
          </cell>
          <cell r="DX274" t="b">
            <v>0</v>
          </cell>
          <cell r="DY274" t="b">
            <v>0</v>
          </cell>
          <cell r="DZ274" t="str">
            <v>Monthly</v>
          </cell>
          <cell r="EA274" t="str">
            <v>Constant</v>
          </cell>
          <cell r="EB274">
            <v>29.17</v>
          </cell>
          <cell r="EO274">
            <v>2.5</v>
          </cell>
          <cell r="EP274" t="b">
            <v>0</v>
          </cell>
          <cell r="FC274" t="str">
            <v>Uniform Rate</v>
          </cell>
          <cell r="FE274">
            <v>6.97</v>
          </cell>
          <cell r="GV274" t="b">
            <v>0</v>
          </cell>
        </row>
        <row r="275">
          <cell r="A275" t="str">
            <v>Nash County - Bailey Area</v>
          </cell>
          <cell r="B275" t="str">
            <v>Nash County</v>
          </cell>
          <cell r="C275" t="str">
            <v>SE</v>
          </cell>
          <cell r="D275" t="str">
            <v>Water Only</v>
          </cell>
          <cell r="E275" t="str">
            <v>per 1000 gallons</v>
          </cell>
          <cell r="F275" t="str">
            <v>06-07</v>
          </cell>
          <cell r="H275" t="b">
            <v>0</v>
          </cell>
          <cell r="J275" t="b">
            <v>0</v>
          </cell>
          <cell r="K275" t="b">
            <v>0</v>
          </cell>
          <cell r="L275" t="str">
            <v>Monthly</v>
          </cell>
          <cell r="M275" t="str">
            <v>Constant</v>
          </cell>
          <cell r="N275">
            <v>16</v>
          </cell>
          <cell r="AA275">
            <v>2.5</v>
          </cell>
          <cell r="AB275" t="b">
            <v>0</v>
          </cell>
          <cell r="AO275" t="str">
            <v>Increasing Block</v>
          </cell>
          <cell r="AW275">
            <v>5</v>
          </cell>
          <cell r="AX275">
            <v>7.5</v>
          </cell>
          <cell r="AY275">
            <v>10</v>
          </cell>
          <cell r="BG275">
            <v>12.67</v>
          </cell>
          <cell r="BH275">
            <v>13</v>
          </cell>
          <cell r="BI275">
            <v>13.5</v>
          </cell>
          <cell r="BQ275">
            <v>14</v>
          </cell>
          <cell r="CH275" t="b">
            <v>0</v>
          </cell>
          <cell r="DX275" t="b">
            <v>0</v>
          </cell>
          <cell r="DY275" t="b">
            <v>0</v>
          </cell>
          <cell r="EP275" t="b">
            <v>0</v>
          </cell>
          <cell r="GV275" t="b">
            <v>0</v>
          </cell>
        </row>
        <row r="276">
          <cell r="A276" t="str">
            <v>Nashville</v>
          </cell>
          <cell r="B276" t="str">
            <v>Nashville</v>
          </cell>
          <cell r="C276" t="str">
            <v>SE</v>
          </cell>
          <cell r="D276" t="str">
            <v>Both Water and Sewer</v>
          </cell>
          <cell r="E276" t="str">
            <v>per 1000 gallons</v>
          </cell>
          <cell r="F276" t="str">
            <v>06-07</v>
          </cell>
          <cell r="H276" t="b">
            <v>0</v>
          </cell>
          <cell r="J276" t="b">
            <v>1</v>
          </cell>
          <cell r="K276" t="b">
            <v>0</v>
          </cell>
          <cell r="L276" t="str">
            <v>Monthly</v>
          </cell>
          <cell r="M276" t="str">
            <v>Constant</v>
          </cell>
          <cell r="N276">
            <v>5</v>
          </cell>
          <cell r="AA276">
            <v>1</v>
          </cell>
          <cell r="AB276" t="b">
            <v>0</v>
          </cell>
          <cell r="AO276" t="str">
            <v>Uniform Rate</v>
          </cell>
          <cell r="AQ276">
            <v>3.23</v>
          </cell>
          <cell r="BR276" t="str">
            <v>Monthly</v>
          </cell>
          <cell r="BS276" t="str">
            <v>Constant</v>
          </cell>
          <cell r="BT276">
            <v>10</v>
          </cell>
          <cell r="CG276">
            <v>1</v>
          </cell>
          <cell r="CH276" t="b">
            <v>0</v>
          </cell>
          <cell r="CU276" t="str">
            <v>Uniform Rate</v>
          </cell>
          <cell r="CW276">
            <v>6.24</v>
          </cell>
          <cell r="CY276">
            <v>0</v>
          </cell>
          <cell r="CZ276">
            <v>0</v>
          </cell>
          <cell r="DX276" t="b">
            <v>1</v>
          </cell>
          <cell r="DY276" t="b">
            <v>0</v>
          </cell>
          <cell r="DZ276" t="str">
            <v>Monthly</v>
          </cell>
          <cell r="EA276" t="str">
            <v>Constant</v>
          </cell>
          <cell r="EB276">
            <v>10.97</v>
          </cell>
          <cell r="EO276">
            <v>0</v>
          </cell>
          <cell r="EP276" t="b">
            <v>0</v>
          </cell>
          <cell r="FC276" t="str">
            <v>Uniform Rate</v>
          </cell>
          <cell r="FE276">
            <v>6.68</v>
          </cell>
          <cell r="GF276" t="str">
            <v>Monthly</v>
          </cell>
          <cell r="GG276" t="str">
            <v>Constant</v>
          </cell>
          <cell r="GH276">
            <v>21.94</v>
          </cell>
          <cell r="GU276">
            <v>0</v>
          </cell>
          <cell r="GV276" t="b">
            <v>0</v>
          </cell>
          <cell r="HI276" t="str">
            <v>Uniform Rate</v>
          </cell>
          <cell r="HK276">
            <v>13.36</v>
          </cell>
          <cell r="HM276">
            <v>0</v>
          </cell>
          <cell r="HN276">
            <v>0</v>
          </cell>
        </row>
        <row r="277">
          <cell r="A277" t="str">
            <v>Navassa</v>
          </cell>
          <cell r="B277" t="str">
            <v>Navassa</v>
          </cell>
          <cell r="C277" t="str">
            <v>SE</v>
          </cell>
          <cell r="D277" t="str">
            <v>Both Water and Sewer</v>
          </cell>
          <cell r="E277" t="str">
            <v>per 1000 gallons</v>
          </cell>
          <cell r="F277" t="str">
            <v>06-07</v>
          </cell>
          <cell r="G277" t="str">
            <v>Has 4 commercial sewer rate structures based on classification C1, C2, C3. District 1 includes all of Navassa prior to annexation (Old Navassa). District 3 is sewer-only and charged monthly fee only. Is not included in this database.</v>
          </cell>
          <cell r="H277" t="b">
            <v>0</v>
          </cell>
          <cell r="I277" t="str">
            <v>Reflecting District 1 C1 Commercial sewer rates</v>
          </cell>
          <cell r="J277" t="b">
            <v>0</v>
          </cell>
          <cell r="K277" t="b">
            <v>1</v>
          </cell>
          <cell r="L277" t="str">
            <v>Monthly</v>
          </cell>
          <cell r="M277" t="str">
            <v>Constant</v>
          </cell>
          <cell r="N277">
            <v>10</v>
          </cell>
          <cell r="AA277">
            <v>1</v>
          </cell>
          <cell r="AB277" t="b">
            <v>0</v>
          </cell>
          <cell r="AO277" t="str">
            <v>Uniform Rate</v>
          </cell>
          <cell r="AQ277">
            <v>3</v>
          </cell>
          <cell r="CH277" t="b">
            <v>0</v>
          </cell>
          <cell r="DX277" t="b">
            <v>0</v>
          </cell>
          <cell r="DY277" t="b">
            <v>1</v>
          </cell>
          <cell r="DZ277" t="str">
            <v>Monthly</v>
          </cell>
          <cell r="EA277" t="str">
            <v>Constant</v>
          </cell>
          <cell r="EB277">
            <v>10</v>
          </cell>
          <cell r="EO277">
            <v>1</v>
          </cell>
          <cell r="EP277" t="b">
            <v>0</v>
          </cell>
          <cell r="FC277" t="str">
            <v>Increasing Block</v>
          </cell>
          <cell r="FK277">
            <v>10</v>
          </cell>
          <cell r="FU277">
            <v>3.7</v>
          </cell>
          <cell r="GE277">
            <v>5</v>
          </cell>
          <cell r="GV277" t="b">
            <v>0</v>
          </cell>
        </row>
        <row r="278">
          <cell r="A278" t="str">
            <v>New Bern</v>
          </cell>
          <cell r="B278" t="str">
            <v>New Bern</v>
          </cell>
          <cell r="C278" t="str">
            <v>SE</v>
          </cell>
          <cell r="D278" t="str">
            <v>Both Water and Sewer</v>
          </cell>
          <cell r="E278" t="str">
            <v>per 1000 gallons</v>
          </cell>
          <cell r="F278" t="str">
            <v>06-07</v>
          </cell>
          <cell r="G278" t="str">
            <v>Did not provide sewer rates in the email.</v>
          </cell>
          <cell r="H278" t="b">
            <v>0</v>
          </cell>
          <cell r="J278" t="b">
            <v>1</v>
          </cell>
          <cell r="K278" t="b">
            <v>0</v>
          </cell>
          <cell r="L278" t="str">
            <v>Monthly</v>
          </cell>
          <cell r="M278" t="str">
            <v>By Meter Size</v>
          </cell>
          <cell r="P278">
            <v>15.23</v>
          </cell>
          <cell r="Q278">
            <v>15.23</v>
          </cell>
          <cell r="R278">
            <v>28.56</v>
          </cell>
          <cell r="S278">
            <v>50.85</v>
          </cell>
          <cell r="T278">
            <v>77.569999999999993</v>
          </cell>
          <cell r="U278">
            <v>155.47</v>
          </cell>
          <cell r="V278">
            <v>250.84</v>
          </cell>
          <cell r="W278">
            <v>507.24</v>
          </cell>
          <cell r="X278">
            <v>763.16</v>
          </cell>
          <cell r="Y278">
            <v>1163.93</v>
          </cell>
          <cell r="AA278">
            <v>3</v>
          </cell>
          <cell r="AB278" t="b">
            <v>0</v>
          </cell>
          <cell r="AO278" t="str">
            <v>Uniform Rate</v>
          </cell>
          <cell r="AQ278">
            <v>2.09</v>
          </cell>
          <cell r="BR278" t="str">
            <v>Monthly</v>
          </cell>
          <cell r="BS278" t="str">
            <v>By Meter Size</v>
          </cell>
          <cell r="BV278">
            <v>30.46</v>
          </cell>
          <cell r="BW278">
            <v>30.46</v>
          </cell>
          <cell r="BX278">
            <v>57.12</v>
          </cell>
          <cell r="BY278">
            <v>101.7</v>
          </cell>
          <cell r="BZ278">
            <v>155.13999999999999</v>
          </cell>
          <cell r="CA278">
            <v>310.94</v>
          </cell>
          <cell r="CB278">
            <v>501.68</v>
          </cell>
          <cell r="CC278">
            <v>1014.48</v>
          </cell>
          <cell r="CD278">
            <v>1526.32</v>
          </cell>
          <cell r="CE278">
            <v>2327.86</v>
          </cell>
          <cell r="CG278">
            <v>3</v>
          </cell>
          <cell r="CH278" t="b">
            <v>0</v>
          </cell>
          <cell r="CU278" t="str">
            <v>Uniform Rate</v>
          </cell>
          <cell r="CW278">
            <v>4.18</v>
          </cell>
          <cell r="DX278" t="b">
            <v>1</v>
          </cell>
          <cell r="DY278" t="b">
            <v>0</v>
          </cell>
          <cell r="DZ278" t="str">
            <v>Monthly</v>
          </cell>
          <cell r="EA278" t="str">
            <v>By Meter Size</v>
          </cell>
          <cell r="ED278">
            <v>21.89</v>
          </cell>
          <cell r="EE278">
            <v>21.89</v>
          </cell>
          <cell r="EF278">
            <v>32.46</v>
          </cell>
          <cell r="EG278">
            <v>50.29</v>
          </cell>
          <cell r="EH278">
            <v>71.73</v>
          </cell>
          <cell r="EI278">
            <v>133.69</v>
          </cell>
          <cell r="EO278">
            <v>3</v>
          </cell>
          <cell r="EP278" t="b">
            <v>0</v>
          </cell>
          <cell r="FC278" t="str">
            <v>Uniform Rate</v>
          </cell>
          <cell r="FE278">
            <v>4.88</v>
          </cell>
          <cell r="GF278" t="str">
            <v>Monthly</v>
          </cell>
          <cell r="GG278" t="str">
            <v>By Meter Size</v>
          </cell>
          <cell r="GJ278">
            <v>43.78</v>
          </cell>
          <cell r="GK278">
            <v>43.78</v>
          </cell>
          <cell r="GL278">
            <v>64.92</v>
          </cell>
          <cell r="GM278">
            <v>100.58</v>
          </cell>
          <cell r="GN278">
            <v>143.46</v>
          </cell>
          <cell r="GO278">
            <v>267.38</v>
          </cell>
          <cell r="GU278">
            <v>3</v>
          </cell>
          <cell r="GV278" t="b">
            <v>0</v>
          </cell>
          <cell r="HI278" t="str">
            <v>Uniform Rate</v>
          </cell>
          <cell r="HK278">
            <v>9.76</v>
          </cell>
        </row>
        <row r="279">
          <cell r="A279" t="str">
            <v>New Hanover County</v>
          </cell>
          <cell r="B279" t="str">
            <v>New Hanover County</v>
          </cell>
          <cell r="C279" t="str">
            <v>SE</v>
          </cell>
          <cell r="D279" t="str">
            <v>Both Water and Sewer</v>
          </cell>
          <cell r="E279" t="str">
            <v>per 1000 gallons</v>
          </cell>
          <cell r="F279" t="str">
            <v>06-07</v>
          </cell>
          <cell r="H279" t="b">
            <v>0</v>
          </cell>
          <cell r="J279" t="b">
            <v>0</v>
          </cell>
          <cell r="K279" t="b">
            <v>0</v>
          </cell>
          <cell r="L279" t="str">
            <v>Bi-monthly</v>
          </cell>
          <cell r="M279" t="str">
            <v>By Meter Size</v>
          </cell>
          <cell r="P279">
            <v>5.15</v>
          </cell>
          <cell r="Q279">
            <v>5.15</v>
          </cell>
          <cell r="R279">
            <v>7</v>
          </cell>
          <cell r="S279">
            <v>14</v>
          </cell>
          <cell r="T279">
            <v>23</v>
          </cell>
          <cell r="U279">
            <v>34.5</v>
          </cell>
          <cell r="V279">
            <v>69</v>
          </cell>
          <cell r="W279">
            <v>138</v>
          </cell>
          <cell r="X279">
            <v>276</v>
          </cell>
          <cell r="AA279">
            <v>0</v>
          </cell>
          <cell r="AB279" t="b">
            <v>0</v>
          </cell>
          <cell r="AO279" t="str">
            <v>Decreasing Block</v>
          </cell>
          <cell r="AW279">
            <v>45</v>
          </cell>
          <cell r="AX279">
            <v>562.5</v>
          </cell>
          <cell r="BG279">
            <v>1.96</v>
          </cell>
          <cell r="BH279">
            <v>1.67</v>
          </cell>
          <cell r="BQ279">
            <v>1.38</v>
          </cell>
          <cell r="CH279" t="b">
            <v>0</v>
          </cell>
          <cell r="DX279" t="b">
            <v>0</v>
          </cell>
          <cell r="DY279" t="b">
            <v>1</v>
          </cell>
          <cell r="DZ279" t="str">
            <v>Bi-monthly</v>
          </cell>
          <cell r="EA279" t="str">
            <v>By Meter Size</v>
          </cell>
          <cell r="ED279">
            <v>17</v>
          </cell>
          <cell r="EE279">
            <v>17</v>
          </cell>
          <cell r="EF279">
            <v>22</v>
          </cell>
          <cell r="EO279">
            <v>0</v>
          </cell>
          <cell r="EP279" t="b">
            <v>0</v>
          </cell>
          <cell r="FC279" t="str">
            <v>Uniform Rate</v>
          </cell>
          <cell r="FE279">
            <v>3.25</v>
          </cell>
          <cell r="GV279" t="b">
            <v>0</v>
          </cell>
        </row>
        <row r="280">
          <cell r="A280" t="str">
            <v>New London</v>
          </cell>
          <cell r="B280" t="str">
            <v>New London</v>
          </cell>
          <cell r="C280" t="str">
            <v>OF</v>
          </cell>
          <cell r="D280" t="str">
            <v>Sewer Only</v>
          </cell>
          <cell r="E280" t="str">
            <v>per 1000 gallons</v>
          </cell>
          <cell r="F280" t="str">
            <v>06-07</v>
          </cell>
          <cell r="H280" t="b">
            <v>0</v>
          </cell>
          <cell r="J280" t="b">
            <v>0</v>
          </cell>
          <cell r="K280" t="b">
            <v>0</v>
          </cell>
          <cell r="AB280" t="b">
            <v>0</v>
          </cell>
          <cell r="CH280" t="b">
            <v>0</v>
          </cell>
          <cell r="DX280" t="b">
            <v>1</v>
          </cell>
          <cell r="DY280" t="b">
            <v>0</v>
          </cell>
          <cell r="DZ280" t="str">
            <v>Monthly</v>
          </cell>
          <cell r="EA280" t="str">
            <v>Constant</v>
          </cell>
          <cell r="EB280">
            <v>14</v>
          </cell>
          <cell r="EO280">
            <v>0</v>
          </cell>
          <cell r="EP280" t="b">
            <v>0</v>
          </cell>
          <cell r="FC280" t="str">
            <v>Decreasing Block</v>
          </cell>
          <cell r="FK280">
            <v>2</v>
          </cell>
          <cell r="FL280">
            <v>5</v>
          </cell>
          <cell r="FU280">
            <v>7</v>
          </cell>
          <cell r="FV280">
            <v>5</v>
          </cell>
          <cell r="GE280">
            <v>4</v>
          </cell>
          <cell r="GF280" t="str">
            <v>Monthly</v>
          </cell>
          <cell r="GG280" t="str">
            <v>Constant</v>
          </cell>
          <cell r="GH280">
            <v>14</v>
          </cell>
          <cell r="GU280">
            <v>0</v>
          </cell>
          <cell r="GV280" t="b">
            <v>0</v>
          </cell>
          <cell r="HI280" t="str">
            <v>Decreasing Block</v>
          </cell>
          <cell r="HQ280">
            <v>2</v>
          </cell>
          <cell r="HR280">
            <v>5</v>
          </cell>
          <cell r="IA280">
            <v>14</v>
          </cell>
          <cell r="IB280">
            <v>10</v>
          </cell>
          <cell r="IK280">
            <v>8</v>
          </cell>
        </row>
        <row r="281">
          <cell r="A281" t="str">
            <v>Newland</v>
          </cell>
          <cell r="B281" t="str">
            <v>Newland</v>
          </cell>
          <cell r="C281" t="str">
            <v>SE</v>
          </cell>
          <cell r="D281" t="str">
            <v>Both Water and Sewer</v>
          </cell>
          <cell r="E281" t="str">
            <v>per 1000 gallons</v>
          </cell>
          <cell r="F281" t="str">
            <v>06-07</v>
          </cell>
          <cell r="H281" t="b">
            <v>0</v>
          </cell>
          <cell r="J281" t="b">
            <v>1</v>
          </cell>
          <cell r="K281" t="b">
            <v>1</v>
          </cell>
          <cell r="L281" t="str">
            <v>Monthly</v>
          </cell>
          <cell r="M281" t="str">
            <v>Constant</v>
          </cell>
          <cell r="N281">
            <v>12</v>
          </cell>
          <cell r="AA281">
            <v>3</v>
          </cell>
          <cell r="AB281" t="b">
            <v>0</v>
          </cell>
          <cell r="AO281" t="str">
            <v>Decreasing Block</v>
          </cell>
          <cell r="AW281">
            <v>5</v>
          </cell>
          <cell r="BG281">
            <v>3.9</v>
          </cell>
          <cell r="BQ281">
            <v>3.6</v>
          </cell>
          <cell r="BR281" t="str">
            <v>Monthly</v>
          </cell>
          <cell r="BS281" t="str">
            <v>Constant</v>
          </cell>
          <cell r="BT281">
            <v>24</v>
          </cell>
          <cell r="CG281">
            <v>3</v>
          </cell>
          <cell r="CH281" t="b">
            <v>0</v>
          </cell>
          <cell r="CU281" t="str">
            <v>Decreasing Block</v>
          </cell>
          <cell r="DC281">
            <v>5</v>
          </cell>
          <cell r="DM281">
            <v>7.8</v>
          </cell>
          <cell r="DW281">
            <v>7.2</v>
          </cell>
          <cell r="DX281" t="b">
            <v>1</v>
          </cell>
          <cell r="DY281" t="b">
            <v>1</v>
          </cell>
          <cell r="DZ281" t="str">
            <v>Monthly</v>
          </cell>
          <cell r="EA281" t="str">
            <v>Constant</v>
          </cell>
          <cell r="EB281">
            <v>12</v>
          </cell>
          <cell r="EO281">
            <v>3</v>
          </cell>
          <cell r="EP281" t="b">
            <v>0</v>
          </cell>
          <cell r="FC281" t="str">
            <v>Uniform Rate</v>
          </cell>
          <cell r="FE281">
            <v>6.68</v>
          </cell>
          <cell r="GF281" t="str">
            <v>Monthly</v>
          </cell>
          <cell r="GG281" t="str">
            <v>Constant</v>
          </cell>
          <cell r="GH281">
            <v>24</v>
          </cell>
          <cell r="GU281">
            <v>3</v>
          </cell>
          <cell r="GV281" t="b">
            <v>0</v>
          </cell>
          <cell r="HI281" t="str">
            <v>Uniform Rate</v>
          </cell>
          <cell r="HK281">
            <v>13.36</v>
          </cell>
        </row>
        <row r="282">
          <cell r="A282" t="str">
            <v>Newport</v>
          </cell>
          <cell r="B282" t="str">
            <v>Newport</v>
          </cell>
          <cell r="C282" t="str">
            <v>OF</v>
          </cell>
          <cell r="D282" t="str">
            <v>Both Water and Sewer</v>
          </cell>
          <cell r="E282" t="str">
            <v>per 1000 gallons</v>
          </cell>
          <cell r="F282" t="str">
            <v>06-07</v>
          </cell>
          <cell r="G282" t="str">
            <v>Outside water customers charged double. No outside sewer customers.</v>
          </cell>
          <cell r="H282" t="b">
            <v>0</v>
          </cell>
          <cell r="J282" t="b">
            <v>1</v>
          </cell>
          <cell r="K282" t="b">
            <v>0</v>
          </cell>
          <cell r="L282" t="str">
            <v>Monthly</v>
          </cell>
          <cell r="M282" t="str">
            <v>Constant</v>
          </cell>
          <cell r="N282">
            <v>6.6</v>
          </cell>
          <cell r="AA282">
            <v>2</v>
          </cell>
          <cell r="AB282" t="b">
            <v>0</v>
          </cell>
          <cell r="AO282" t="str">
            <v>Increasing Block</v>
          </cell>
          <cell r="AW282">
            <v>10</v>
          </cell>
          <cell r="BG282">
            <v>3.58</v>
          </cell>
          <cell r="BQ282">
            <v>3.74</v>
          </cell>
          <cell r="BR282" t="str">
            <v>Monthly</v>
          </cell>
          <cell r="BS282" t="str">
            <v>Constant</v>
          </cell>
          <cell r="BT282">
            <v>13.2</v>
          </cell>
          <cell r="CG282">
            <v>2</v>
          </cell>
          <cell r="CH282" t="b">
            <v>0</v>
          </cell>
          <cell r="CU282" t="str">
            <v>Increasing Block</v>
          </cell>
          <cell r="DC282">
            <v>10</v>
          </cell>
          <cell r="DM282">
            <v>7.16</v>
          </cell>
          <cell r="DW282">
            <v>7.48</v>
          </cell>
          <cell r="DX282" t="b">
            <v>0</v>
          </cell>
          <cell r="DY282" t="b">
            <v>0</v>
          </cell>
          <cell r="DZ282" t="str">
            <v>Monthly</v>
          </cell>
          <cell r="EA282" t="str">
            <v>Constant</v>
          </cell>
          <cell r="EB282">
            <v>10.45</v>
          </cell>
          <cell r="EO282">
            <v>2</v>
          </cell>
          <cell r="EP282" t="b">
            <v>0</v>
          </cell>
          <cell r="FC282" t="str">
            <v>Increasing Block</v>
          </cell>
          <cell r="FK282">
            <v>10</v>
          </cell>
          <cell r="FU282">
            <v>3.58</v>
          </cell>
          <cell r="GE282">
            <v>3.74</v>
          </cell>
          <cell r="GV282" t="b">
            <v>0</v>
          </cell>
        </row>
        <row r="283">
          <cell r="A283" t="str">
            <v>Newton</v>
          </cell>
          <cell r="B283" t="str">
            <v>Newton</v>
          </cell>
          <cell r="C283" t="str">
            <v>SE</v>
          </cell>
          <cell r="D283" t="str">
            <v>Both Water and Sewer</v>
          </cell>
          <cell r="E283" t="str">
            <v>per 1000 gallons</v>
          </cell>
          <cell r="F283" t="str">
            <v>06-07</v>
          </cell>
          <cell r="H283" t="b">
            <v>0</v>
          </cell>
          <cell r="J283" t="b">
            <v>1</v>
          </cell>
          <cell r="K283" t="b">
            <v>0</v>
          </cell>
          <cell r="L283" t="str">
            <v>Monthly</v>
          </cell>
          <cell r="M283" t="str">
            <v>Constant</v>
          </cell>
          <cell r="N283">
            <v>14.7</v>
          </cell>
          <cell r="AA283">
            <v>3</v>
          </cell>
          <cell r="AB283" t="b">
            <v>0</v>
          </cell>
          <cell r="AO283" t="str">
            <v>Decreasing Block</v>
          </cell>
          <cell r="AW283">
            <v>60</v>
          </cell>
          <cell r="BG283">
            <v>1.75</v>
          </cell>
          <cell r="BQ283">
            <v>1.55</v>
          </cell>
          <cell r="BR283" t="str">
            <v>Monthly</v>
          </cell>
          <cell r="BS283" t="str">
            <v>Constant</v>
          </cell>
          <cell r="BT283">
            <v>29.4</v>
          </cell>
          <cell r="CG283">
            <v>3</v>
          </cell>
          <cell r="CH283" t="b">
            <v>0</v>
          </cell>
          <cell r="CU283" t="str">
            <v>Decreasing Block</v>
          </cell>
          <cell r="DC283">
            <v>60</v>
          </cell>
          <cell r="DM283">
            <v>3.5</v>
          </cell>
          <cell r="DW283">
            <v>3.1</v>
          </cell>
          <cell r="DX283" t="b">
            <v>1</v>
          </cell>
          <cell r="DY283" t="b">
            <v>0</v>
          </cell>
          <cell r="DZ283" t="str">
            <v>Monthly</v>
          </cell>
          <cell r="EA283" t="str">
            <v>Constant</v>
          </cell>
          <cell r="EB283">
            <v>18.690000000000001</v>
          </cell>
          <cell r="EO283">
            <v>3</v>
          </cell>
          <cell r="EP283" t="b">
            <v>0</v>
          </cell>
          <cell r="FC283" t="str">
            <v>Uniform Rate</v>
          </cell>
          <cell r="FE283">
            <v>3.27</v>
          </cell>
          <cell r="GF283" t="str">
            <v>Monthly</v>
          </cell>
          <cell r="GG283" t="str">
            <v>Constant</v>
          </cell>
          <cell r="GH283">
            <v>37.380000000000003</v>
          </cell>
          <cell r="GU283">
            <v>3</v>
          </cell>
          <cell r="GV283" t="b">
            <v>0</v>
          </cell>
          <cell r="HI283" t="str">
            <v>Uniform Rate</v>
          </cell>
          <cell r="HK283">
            <v>6.54</v>
          </cell>
        </row>
        <row r="284">
          <cell r="A284" t="str">
            <v>Newton Grove</v>
          </cell>
          <cell r="B284" t="str">
            <v>Newton Grove</v>
          </cell>
          <cell r="C284" t="str">
            <v>OF</v>
          </cell>
          <cell r="D284" t="str">
            <v>Both Water and Sewer</v>
          </cell>
          <cell r="E284" t="str">
            <v>per 1000 gallons</v>
          </cell>
          <cell r="F284" t="str">
            <v>06-07</v>
          </cell>
          <cell r="G284" t="str">
            <v>Has commercial rates.</v>
          </cell>
          <cell r="H284" t="b">
            <v>0</v>
          </cell>
          <cell r="J284" t="b">
            <v>1</v>
          </cell>
          <cell r="K284" t="b">
            <v>0</v>
          </cell>
          <cell r="L284" t="str">
            <v>Monthly</v>
          </cell>
          <cell r="M284" t="str">
            <v>Constant</v>
          </cell>
          <cell r="N284">
            <v>12</v>
          </cell>
          <cell r="AA284">
            <v>1</v>
          </cell>
          <cell r="AB284" t="b">
            <v>0</v>
          </cell>
          <cell r="AO284" t="str">
            <v>Increasing Block</v>
          </cell>
          <cell r="AW284">
            <v>6</v>
          </cell>
          <cell r="AX284">
            <v>20</v>
          </cell>
          <cell r="AY284">
            <v>50</v>
          </cell>
          <cell r="BG284">
            <v>2.25</v>
          </cell>
          <cell r="BH284">
            <v>3</v>
          </cell>
          <cell r="BI284">
            <v>3.5</v>
          </cell>
          <cell r="BQ284">
            <v>4</v>
          </cell>
          <cell r="BR284" t="str">
            <v>Monthly</v>
          </cell>
          <cell r="BS284" t="str">
            <v>Constant</v>
          </cell>
          <cell r="BT284">
            <v>14</v>
          </cell>
          <cell r="CG284">
            <v>1</v>
          </cell>
          <cell r="CH284" t="b">
            <v>0</v>
          </cell>
          <cell r="CU284" t="str">
            <v>Increasing Block</v>
          </cell>
          <cell r="DC284">
            <v>6</v>
          </cell>
          <cell r="DD284">
            <v>20</v>
          </cell>
          <cell r="DE284">
            <v>50</v>
          </cell>
          <cell r="DM284">
            <v>3.38</v>
          </cell>
          <cell r="DN284">
            <v>4.5</v>
          </cell>
          <cell r="DO284">
            <v>5.25</v>
          </cell>
          <cell r="DW284">
            <v>6</v>
          </cell>
          <cell r="DX284" t="b">
            <v>1</v>
          </cell>
          <cell r="DY284" t="b">
            <v>1</v>
          </cell>
          <cell r="DZ284" t="str">
            <v>Monthly</v>
          </cell>
          <cell r="EA284" t="str">
            <v>Constant</v>
          </cell>
          <cell r="EB284">
            <v>16</v>
          </cell>
          <cell r="EO284">
            <v>1</v>
          </cell>
          <cell r="EP284" t="b">
            <v>0</v>
          </cell>
          <cell r="FC284" t="str">
            <v>Increasing Block</v>
          </cell>
          <cell r="FK284">
            <v>6</v>
          </cell>
          <cell r="FL284">
            <v>20</v>
          </cell>
          <cell r="FM284">
            <v>50</v>
          </cell>
          <cell r="FU284">
            <v>2.75</v>
          </cell>
          <cell r="FV284">
            <v>3.5</v>
          </cell>
          <cell r="FW284">
            <v>4</v>
          </cell>
          <cell r="GE284">
            <v>4.5</v>
          </cell>
          <cell r="GF284" t="str">
            <v>Monthly</v>
          </cell>
          <cell r="GG284" t="str">
            <v>Constant</v>
          </cell>
          <cell r="GH284">
            <v>14</v>
          </cell>
          <cell r="GU284">
            <v>1</v>
          </cell>
          <cell r="GV284" t="b">
            <v>0</v>
          </cell>
          <cell r="HI284" t="str">
            <v>Increasing Block</v>
          </cell>
          <cell r="HM284">
            <v>0</v>
          </cell>
          <cell r="HN284">
            <v>0</v>
          </cell>
          <cell r="HQ284">
            <v>6</v>
          </cell>
          <cell r="HR284">
            <v>20</v>
          </cell>
          <cell r="HS284">
            <v>50</v>
          </cell>
          <cell r="IA284">
            <v>3.38</v>
          </cell>
          <cell r="IB284">
            <v>4.5</v>
          </cell>
          <cell r="IC284">
            <v>5.25</v>
          </cell>
          <cell r="IK284">
            <v>6</v>
          </cell>
        </row>
        <row r="285">
          <cell r="A285" t="str">
            <v>Norlina</v>
          </cell>
          <cell r="B285" t="str">
            <v>Norlina</v>
          </cell>
          <cell r="C285" t="str">
            <v>SE</v>
          </cell>
          <cell r="D285" t="str">
            <v>Both Water and Sewer</v>
          </cell>
          <cell r="E285" t="str">
            <v>per 1000 gallons</v>
          </cell>
          <cell r="F285" t="str">
            <v>06-07</v>
          </cell>
          <cell r="H285" t="b">
            <v>0</v>
          </cell>
          <cell r="I285" t="str">
            <v>Includes $12 Monthly User Fee split evenly between water and sewer ($6 each)</v>
          </cell>
          <cell r="J285" t="b">
            <v>1</v>
          </cell>
          <cell r="K285" t="b">
            <v>0</v>
          </cell>
          <cell r="L285" t="str">
            <v>Monthly</v>
          </cell>
          <cell r="M285" t="str">
            <v>Constant</v>
          </cell>
          <cell r="N285">
            <v>17</v>
          </cell>
          <cell r="AA285">
            <v>2</v>
          </cell>
          <cell r="AB285" t="b">
            <v>0</v>
          </cell>
          <cell r="AO285" t="str">
            <v>Uniform Rate</v>
          </cell>
          <cell r="AQ285">
            <v>2</v>
          </cell>
          <cell r="BR285" t="str">
            <v>Monthly</v>
          </cell>
          <cell r="BS285" t="str">
            <v>Constant</v>
          </cell>
          <cell r="BT285">
            <v>22.2</v>
          </cell>
          <cell r="CG285">
            <v>2</v>
          </cell>
          <cell r="CH285" t="b">
            <v>0</v>
          </cell>
          <cell r="CU285" t="str">
            <v>Uniform Rate</v>
          </cell>
          <cell r="CW285">
            <v>2.2999999999999998</v>
          </cell>
          <cell r="CY285">
            <v>0</v>
          </cell>
          <cell r="CZ285">
            <v>0</v>
          </cell>
          <cell r="DX285" t="b">
            <v>1</v>
          </cell>
          <cell r="DY285" t="b">
            <v>0</v>
          </cell>
          <cell r="DZ285" t="str">
            <v>Monthly</v>
          </cell>
          <cell r="EA285" t="str">
            <v>Constant</v>
          </cell>
          <cell r="EB285">
            <v>20</v>
          </cell>
          <cell r="EO285">
            <v>2</v>
          </cell>
          <cell r="EP285" t="b">
            <v>0</v>
          </cell>
          <cell r="FC285" t="str">
            <v>Uniform Rate</v>
          </cell>
          <cell r="FE285">
            <v>3.5</v>
          </cell>
          <cell r="GF285" t="str">
            <v>Monthly</v>
          </cell>
          <cell r="GG285" t="str">
            <v>Constant</v>
          </cell>
          <cell r="GH285">
            <v>23.65</v>
          </cell>
          <cell r="GU285">
            <v>2</v>
          </cell>
          <cell r="GV285" t="b">
            <v>0</v>
          </cell>
          <cell r="HI285" t="str">
            <v>Uniform Rate</v>
          </cell>
          <cell r="HK285">
            <v>4.0250000000000004</v>
          </cell>
          <cell r="HM285">
            <v>0</v>
          </cell>
          <cell r="HN285">
            <v>0</v>
          </cell>
        </row>
        <row r="286">
          <cell r="A286" t="str">
            <v>North Lenoir Water Corporation</v>
          </cell>
          <cell r="B286" t="str">
            <v>North Lenoir Water Corporation</v>
          </cell>
          <cell r="C286" t="str">
            <v>SE</v>
          </cell>
          <cell r="D286" t="str">
            <v>Water Only</v>
          </cell>
          <cell r="E286" t="str">
            <v>per 1000 gallons</v>
          </cell>
          <cell r="F286" t="str">
            <v>06-07</v>
          </cell>
          <cell r="G286" t="str">
            <v>Has industrial rates.</v>
          </cell>
          <cell r="H286" t="b">
            <v>0</v>
          </cell>
          <cell r="J286" t="b">
            <v>0</v>
          </cell>
          <cell r="K286" t="b">
            <v>1</v>
          </cell>
          <cell r="L286" t="str">
            <v>Monthly</v>
          </cell>
          <cell r="M286" t="str">
            <v>Constant</v>
          </cell>
          <cell r="N286">
            <v>12</v>
          </cell>
          <cell r="AA286">
            <v>2</v>
          </cell>
          <cell r="AB286" t="b">
            <v>0</v>
          </cell>
          <cell r="AO286" t="str">
            <v>Uniform Rate</v>
          </cell>
          <cell r="AQ286">
            <v>5.15</v>
          </cell>
          <cell r="CH286" t="b">
            <v>0</v>
          </cell>
          <cell r="DX286" t="b">
            <v>0</v>
          </cell>
          <cell r="DY286" t="b">
            <v>0</v>
          </cell>
          <cell r="EP286" t="b">
            <v>0</v>
          </cell>
          <cell r="GV286" t="b">
            <v>0</v>
          </cell>
        </row>
        <row r="287">
          <cell r="A287" t="str">
            <v>North Wilkesboro</v>
          </cell>
          <cell r="B287" t="str">
            <v>North Wilkesboro</v>
          </cell>
          <cell r="C287" t="str">
            <v>OF</v>
          </cell>
          <cell r="D287" t="str">
            <v>Both Water and Sewer</v>
          </cell>
          <cell r="E287" t="str">
            <v>per 1000 gallons</v>
          </cell>
          <cell r="F287" t="str">
            <v>06-07</v>
          </cell>
          <cell r="G287" t="str">
            <v>Sewer commercial inside is same as sewer residential inside, but outside residential is different than outside commercial.</v>
          </cell>
          <cell r="H287" t="b">
            <v>0</v>
          </cell>
          <cell r="J287" t="b">
            <v>0</v>
          </cell>
          <cell r="K287" t="b">
            <v>0</v>
          </cell>
          <cell r="L287" t="str">
            <v>Bi-monthly</v>
          </cell>
          <cell r="M287" t="str">
            <v>Constant</v>
          </cell>
          <cell r="N287">
            <v>15</v>
          </cell>
          <cell r="AA287">
            <v>6</v>
          </cell>
          <cell r="AB287" t="b">
            <v>0</v>
          </cell>
          <cell r="AO287" t="str">
            <v>Decreasing Block</v>
          </cell>
          <cell r="AW287">
            <v>20</v>
          </cell>
          <cell r="AX287">
            <v>100</v>
          </cell>
          <cell r="AY287">
            <v>200</v>
          </cell>
          <cell r="AZ287">
            <v>400</v>
          </cell>
          <cell r="BA287">
            <v>800</v>
          </cell>
          <cell r="BB287">
            <v>1400</v>
          </cell>
          <cell r="BG287">
            <v>3.11</v>
          </cell>
          <cell r="BH287">
            <v>2.59</v>
          </cell>
          <cell r="BI287">
            <v>2.16</v>
          </cell>
          <cell r="BJ287">
            <v>1.83</v>
          </cell>
          <cell r="BK287">
            <v>1.52</v>
          </cell>
          <cell r="BL287">
            <v>1.3</v>
          </cell>
          <cell r="BQ287">
            <v>1.3</v>
          </cell>
          <cell r="CH287" t="b">
            <v>0</v>
          </cell>
          <cell r="DX287" t="b">
            <v>1</v>
          </cell>
          <cell r="DY287" t="b">
            <v>1</v>
          </cell>
          <cell r="DZ287" t="str">
            <v>Bi-monthly</v>
          </cell>
          <cell r="EA287" t="str">
            <v>Constant</v>
          </cell>
          <cell r="EB287">
            <v>5</v>
          </cell>
          <cell r="EO287">
            <v>0</v>
          </cell>
          <cell r="EP287" t="b">
            <v>0</v>
          </cell>
          <cell r="FC287" t="str">
            <v>Uniform Rate</v>
          </cell>
          <cell r="FE287">
            <v>2.95</v>
          </cell>
          <cell r="GF287" t="str">
            <v>Bi-monthly</v>
          </cell>
          <cell r="GG287" t="str">
            <v>Constant</v>
          </cell>
          <cell r="GH287">
            <v>3.75</v>
          </cell>
          <cell r="GU287">
            <v>0</v>
          </cell>
          <cell r="GV287" t="b">
            <v>0</v>
          </cell>
          <cell r="HI287" t="str">
            <v>Uniform Rate</v>
          </cell>
          <cell r="HK287">
            <v>4.43</v>
          </cell>
        </row>
        <row r="288">
          <cell r="A288" t="str">
            <v>Northampton County</v>
          </cell>
          <cell r="B288" t="str">
            <v>Northampton County</v>
          </cell>
          <cell r="C288" t="str">
            <v>0506</v>
          </cell>
          <cell r="D288" t="str">
            <v>Both Water and Sewer</v>
          </cell>
          <cell r="E288" t="str">
            <v>per 1000 gallons</v>
          </cell>
          <cell r="F288" t="str">
            <v>05-06</v>
          </cell>
          <cell r="H288" t="b">
            <v>0</v>
          </cell>
          <cell r="J288" t="b">
            <v>0</v>
          </cell>
          <cell r="K288" t="b">
            <v>1</v>
          </cell>
          <cell r="L288" t="str">
            <v>Monthly</v>
          </cell>
          <cell r="M288" t="str">
            <v>Constant</v>
          </cell>
          <cell r="N288">
            <v>18</v>
          </cell>
          <cell r="AA288">
            <v>2</v>
          </cell>
          <cell r="AB288" t="b">
            <v>0</v>
          </cell>
          <cell r="AO288" t="str">
            <v>Uniform Rate</v>
          </cell>
          <cell r="AQ288">
            <v>4.5</v>
          </cell>
          <cell r="CH288" t="b">
            <v>0</v>
          </cell>
          <cell r="DX288" t="b">
            <v>0</v>
          </cell>
          <cell r="DY288" t="b">
            <v>1</v>
          </cell>
          <cell r="DZ288" t="str">
            <v>Monthly</v>
          </cell>
          <cell r="EA288" t="str">
            <v>Constant</v>
          </cell>
          <cell r="EB288">
            <v>18</v>
          </cell>
          <cell r="EO288">
            <v>2</v>
          </cell>
          <cell r="EP288" t="b">
            <v>0</v>
          </cell>
          <cell r="FC288" t="str">
            <v>Uniform Rate</v>
          </cell>
          <cell r="FE288">
            <v>5.5</v>
          </cell>
          <cell r="GV288" t="b">
            <v>0</v>
          </cell>
        </row>
        <row r="289">
          <cell r="A289" t="str">
            <v>Northwest</v>
          </cell>
          <cell r="B289" t="str">
            <v>Northwest</v>
          </cell>
          <cell r="C289" t="str">
            <v>SE</v>
          </cell>
          <cell r="D289" t="str">
            <v>Water Only</v>
          </cell>
          <cell r="E289" t="str">
            <v>per 1000 gallons</v>
          </cell>
          <cell r="F289" t="str">
            <v>06-07</v>
          </cell>
          <cell r="H289" t="b">
            <v>0</v>
          </cell>
          <cell r="J289" t="b">
            <v>0</v>
          </cell>
          <cell r="K289" t="b">
            <v>0</v>
          </cell>
          <cell r="L289" t="str">
            <v>Monthly</v>
          </cell>
          <cell r="M289" t="str">
            <v>Constant</v>
          </cell>
          <cell r="N289">
            <v>23.25</v>
          </cell>
          <cell r="AA289">
            <v>3</v>
          </cell>
          <cell r="AB289" t="b">
            <v>0</v>
          </cell>
          <cell r="AO289" t="str">
            <v>Uniform Rate</v>
          </cell>
          <cell r="AQ289">
            <v>2.75</v>
          </cell>
          <cell r="CH289" t="b">
            <v>0</v>
          </cell>
          <cell r="DX289" t="b">
            <v>0</v>
          </cell>
          <cell r="DY289" t="b">
            <v>0</v>
          </cell>
          <cell r="EP289" t="b">
            <v>0</v>
          </cell>
          <cell r="GV289" t="b">
            <v>0</v>
          </cell>
        </row>
        <row r="290">
          <cell r="A290" t="str">
            <v>Norwood</v>
          </cell>
          <cell r="B290" t="str">
            <v>Norwood</v>
          </cell>
          <cell r="C290" t="str">
            <v>SE</v>
          </cell>
          <cell r="D290" t="str">
            <v>Both Water and Sewer</v>
          </cell>
          <cell r="E290" t="str">
            <v>per 1000 gallons</v>
          </cell>
          <cell r="F290" t="str">
            <v>06-07</v>
          </cell>
          <cell r="H290" t="b">
            <v>0</v>
          </cell>
          <cell r="J290" t="b">
            <v>1</v>
          </cell>
          <cell r="K290" t="b">
            <v>0</v>
          </cell>
          <cell r="L290" t="str">
            <v>Monthly</v>
          </cell>
          <cell r="M290" t="str">
            <v>Constant</v>
          </cell>
          <cell r="N290">
            <v>10.64</v>
          </cell>
          <cell r="AA290">
            <v>1</v>
          </cell>
          <cell r="AB290" t="b">
            <v>0</v>
          </cell>
          <cell r="AO290" t="str">
            <v>Decreasing Block</v>
          </cell>
          <cell r="AW290">
            <v>5</v>
          </cell>
          <cell r="AX290">
            <v>10</v>
          </cell>
          <cell r="AY290">
            <v>20</v>
          </cell>
          <cell r="BG290">
            <v>2.74</v>
          </cell>
          <cell r="BH290">
            <v>2.56</v>
          </cell>
          <cell r="BI290">
            <v>2.44</v>
          </cell>
          <cell r="BQ290">
            <v>2.34</v>
          </cell>
          <cell r="BR290" t="str">
            <v>Monthly</v>
          </cell>
          <cell r="BS290" t="str">
            <v>Constant</v>
          </cell>
          <cell r="BT290">
            <v>21.28</v>
          </cell>
          <cell r="CG290">
            <v>1</v>
          </cell>
          <cell r="CH290" t="b">
            <v>0</v>
          </cell>
          <cell r="CU290" t="str">
            <v>Decreasing Block</v>
          </cell>
          <cell r="DC290">
            <v>5</v>
          </cell>
          <cell r="DD290">
            <v>10</v>
          </cell>
          <cell r="DE290">
            <v>20</v>
          </cell>
          <cell r="DM290">
            <v>5.48</v>
          </cell>
          <cell r="DN290">
            <v>5.12</v>
          </cell>
          <cell r="DO290">
            <v>4.88</v>
          </cell>
          <cell r="DW290">
            <v>4.68</v>
          </cell>
          <cell r="DX290" t="b">
            <v>1</v>
          </cell>
          <cell r="DY290" t="b">
            <v>0</v>
          </cell>
          <cell r="DZ290" t="str">
            <v>Monthly</v>
          </cell>
          <cell r="EA290" t="str">
            <v>Constant</v>
          </cell>
          <cell r="EB290">
            <v>10.64</v>
          </cell>
          <cell r="EO290">
            <v>1</v>
          </cell>
          <cell r="EP290" t="b">
            <v>0</v>
          </cell>
          <cell r="FC290" t="str">
            <v>Decreasing Block</v>
          </cell>
          <cell r="FK290">
            <v>5</v>
          </cell>
          <cell r="FL290">
            <v>10</v>
          </cell>
          <cell r="FM290">
            <v>20</v>
          </cell>
          <cell r="FU290">
            <v>2.74</v>
          </cell>
          <cell r="FV290">
            <v>2.56</v>
          </cell>
          <cell r="FW290">
            <v>2.44</v>
          </cell>
          <cell r="GE290">
            <v>2.34</v>
          </cell>
          <cell r="GF290" t="str">
            <v>Monthly</v>
          </cell>
          <cell r="GG290" t="str">
            <v>Constant</v>
          </cell>
          <cell r="GH290">
            <v>21.28</v>
          </cell>
          <cell r="GU290">
            <v>1</v>
          </cell>
          <cell r="GV290" t="b">
            <v>0</v>
          </cell>
          <cell r="HI290" t="str">
            <v>Decreasing Block</v>
          </cell>
          <cell r="HQ290">
            <v>5</v>
          </cell>
          <cell r="HR290">
            <v>10</v>
          </cell>
          <cell r="HS290">
            <v>20</v>
          </cell>
          <cell r="IA290">
            <v>5.48</v>
          </cell>
          <cell r="IB290">
            <v>5.12</v>
          </cell>
          <cell r="IC290">
            <v>4.88</v>
          </cell>
          <cell r="IK290">
            <v>4.68</v>
          </cell>
        </row>
        <row r="291">
          <cell r="A291" t="str">
            <v>Oak Island</v>
          </cell>
          <cell r="B291" t="str">
            <v>Oak Island</v>
          </cell>
          <cell r="C291" t="str">
            <v>SE</v>
          </cell>
          <cell r="D291" t="str">
            <v>Both Water and Sewer</v>
          </cell>
          <cell r="E291" t="str">
            <v>per 1000 gallons</v>
          </cell>
          <cell r="F291" t="str">
            <v>06-07</v>
          </cell>
          <cell r="H291" t="b">
            <v>0</v>
          </cell>
          <cell r="J291" t="b">
            <v>0</v>
          </cell>
          <cell r="K291" t="b">
            <v>0</v>
          </cell>
          <cell r="L291" t="str">
            <v>Monthly</v>
          </cell>
          <cell r="M291" t="str">
            <v>Constant</v>
          </cell>
          <cell r="N291">
            <v>12</v>
          </cell>
          <cell r="AA291">
            <v>0</v>
          </cell>
          <cell r="AB291" t="b">
            <v>0</v>
          </cell>
          <cell r="AO291" t="str">
            <v>Uniform Rate</v>
          </cell>
          <cell r="AQ291">
            <v>1.8149999999999999</v>
          </cell>
          <cell r="CH291" t="b">
            <v>0</v>
          </cell>
          <cell r="DX291" t="b">
            <v>1</v>
          </cell>
          <cell r="DY291" t="b">
            <v>0</v>
          </cell>
          <cell r="DZ291" t="str">
            <v>Monthly</v>
          </cell>
          <cell r="EA291" t="str">
            <v>Constant</v>
          </cell>
          <cell r="EB291">
            <v>29</v>
          </cell>
          <cell r="EO291">
            <v>4</v>
          </cell>
          <cell r="EP291" t="b">
            <v>0</v>
          </cell>
          <cell r="FC291" t="str">
            <v>Uniform Rate</v>
          </cell>
          <cell r="FE291">
            <v>6.9</v>
          </cell>
          <cell r="GF291" t="str">
            <v>Monthly</v>
          </cell>
          <cell r="GG291" t="str">
            <v>Constant</v>
          </cell>
          <cell r="GH291">
            <v>36.25</v>
          </cell>
          <cell r="GU291">
            <v>4</v>
          </cell>
          <cell r="GV291" t="b">
            <v>0</v>
          </cell>
          <cell r="HI291" t="str">
            <v>Uniform Rate</v>
          </cell>
          <cell r="HK291">
            <v>8.625</v>
          </cell>
        </row>
        <row r="292">
          <cell r="A292" t="str">
            <v>Oak Island - new system in Commercial Area (west of North 79th St)</v>
          </cell>
          <cell r="B292" t="str">
            <v>Oak Island</v>
          </cell>
          <cell r="C292" t="str">
            <v>SE</v>
          </cell>
          <cell r="D292" t="str">
            <v>Both Water and Sewer</v>
          </cell>
          <cell r="E292" t="str">
            <v>per 1000 gallons</v>
          </cell>
          <cell r="F292" t="str">
            <v>06-07</v>
          </cell>
          <cell r="H292" t="b">
            <v>0</v>
          </cell>
          <cell r="J292" t="b">
            <v>0</v>
          </cell>
          <cell r="K292" t="b">
            <v>0</v>
          </cell>
          <cell r="L292" t="str">
            <v>Monthly</v>
          </cell>
          <cell r="M292" t="str">
            <v>Constant</v>
          </cell>
          <cell r="N292">
            <v>12</v>
          </cell>
          <cell r="AA292">
            <v>0</v>
          </cell>
          <cell r="AB292" t="b">
            <v>0</v>
          </cell>
          <cell r="AO292" t="str">
            <v>Uniform Rate</v>
          </cell>
          <cell r="AQ292">
            <v>1.8149999999999999</v>
          </cell>
          <cell r="CH292" t="b">
            <v>0</v>
          </cell>
          <cell r="DX292" t="b">
            <v>0</v>
          </cell>
          <cell r="DY292" t="b">
            <v>0</v>
          </cell>
          <cell r="DZ292" t="str">
            <v>Monthly</v>
          </cell>
          <cell r="EA292" t="str">
            <v>Constant</v>
          </cell>
          <cell r="EB292">
            <v>33</v>
          </cell>
          <cell r="EO292">
            <v>4</v>
          </cell>
          <cell r="EP292" t="b">
            <v>0</v>
          </cell>
          <cell r="FC292" t="str">
            <v>Uniform Rate</v>
          </cell>
          <cell r="FE292">
            <v>8.06</v>
          </cell>
          <cell r="GV292" t="b">
            <v>0</v>
          </cell>
        </row>
        <row r="293">
          <cell r="A293" t="str">
            <v>Oakboro</v>
          </cell>
          <cell r="B293" t="str">
            <v>Oakboro</v>
          </cell>
          <cell r="C293" t="str">
            <v>OF</v>
          </cell>
          <cell r="D293" t="str">
            <v>Both Water and Sewer</v>
          </cell>
          <cell r="E293" t="str">
            <v>per 1000 gallons</v>
          </cell>
          <cell r="F293" t="str">
            <v>06-07</v>
          </cell>
          <cell r="H293" t="b">
            <v>0</v>
          </cell>
          <cell r="J293" t="b">
            <v>1</v>
          </cell>
          <cell r="K293" t="b">
            <v>1</v>
          </cell>
          <cell r="L293" t="str">
            <v>Unknown</v>
          </cell>
          <cell r="M293" t="str">
            <v>Constant</v>
          </cell>
          <cell r="N293">
            <v>9.59</v>
          </cell>
          <cell r="AA293">
            <v>2</v>
          </cell>
          <cell r="AB293" t="b">
            <v>0</v>
          </cell>
          <cell r="AO293" t="str">
            <v>Uniform Rate</v>
          </cell>
          <cell r="AQ293">
            <v>3.14</v>
          </cell>
          <cell r="BR293" t="str">
            <v>Unknown</v>
          </cell>
          <cell r="BS293" t="str">
            <v>Constant</v>
          </cell>
          <cell r="BT293">
            <v>17.37</v>
          </cell>
          <cell r="CG293">
            <v>2</v>
          </cell>
          <cell r="CH293" t="b">
            <v>0</v>
          </cell>
          <cell r="CU293" t="str">
            <v>Decreasing Block</v>
          </cell>
          <cell r="DC293">
            <v>10</v>
          </cell>
          <cell r="DM293">
            <v>8.1</v>
          </cell>
          <cell r="DW293">
            <v>6.8</v>
          </cell>
          <cell r="DX293" t="b">
            <v>1</v>
          </cell>
          <cell r="DY293" t="b">
            <v>0</v>
          </cell>
          <cell r="DZ293" t="str">
            <v>Unknown</v>
          </cell>
          <cell r="EA293" t="str">
            <v>Constant</v>
          </cell>
          <cell r="EB293">
            <v>14.15</v>
          </cell>
          <cell r="EO293">
            <v>2</v>
          </cell>
          <cell r="EP293" t="b">
            <v>0</v>
          </cell>
          <cell r="FC293" t="str">
            <v>Uniform Rate</v>
          </cell>
          <cell r="FE293">
            <v>3.77</v>
          </cell>
          <cell r="GF293" t="str">
            <v>Unknown</v>
          </cell>
          <cell r="GG293" t="str">
            <v>Constant</v>
          </cell>
          <cell r="GH293">
            <v>27.76</v>
          </cell>
          <cell r="GU293">
            <v>2</v>
          </cell>
          <cell r="GV293" t="b">
            <v>0</v>
          </cell>
          <cell r="HI293" t="str">
            <v>Uniform Rate</v>
          </cell>
          <cell r="HK293">
            <v>5.27</v>
          </cell>
        </row>
        <row r="294">
          <cell r="A294" t="str">
            <v>Ocean Isle Beach</v>
          </cell>
          <cell r="B294" t="str">
            <v>Ocean Isle Beach</v>
          </cell>
          <cell r="C294" t="str">
            <v>SE</v>
          </cell>
          <cell r="D294" t="str">
            <v>Both Water and Sewer</v>
          </cell>
          <cell r="E294" t="str">
            <v>per 1000 gallons</v>
          </cell>
          <cell r="F294" t="str">
            <v>06-07</v>
          </cell>
          <cell r="H294" t="b">
            <v>0</v>
          </cell>
          <cell r="J294" t="b">
            <v>1</v>
          </cell>
          <cell r="K294" t="b">
            <v>0</v>
          </cell>
          <cell r="L294" t="str">
            <v>Bi-monthly</v>
          </cell>
          <cell r="M294" t="str">
            <v>Constant</v>
          </cell>
          <cell r="N294">
            <v>30</v>
          </cell>
          <cell r="AA294">
            <v>0</v>
          </cell>
          <cell r="AB294" t="b">
            <v>0</v>
          </cell>
          <cell r="AO294" t="str">
            <v>Uniform Rate</v>
          </cell>
          <cell r="AQ294">
            <v>3.25</v>
          </cell>
          <cell r="BR294" t="str">
            <v>Bi-monthly</v>
          </cell>
          <cell r="BS294" t="str">
            <v>Constant</v>
          </cell>
          <cell r="BT294">
            <v>45</v>
          </cell>
          <cell r="CG294">
            <v>0</v>
          </cell>
          <cell r="CH294" t="b">
            <v>0</v>
          </cell>
          <cell r="CU294" t="str">
            <v>Uniform Rate</v>
          </cell>
          <cell r="CW294">
            <v>4.88</v>
          </cell>
          <cell r="CY294">
            <v>0</v>
          </cell>
          <cell r="CZ294">
            <v>0</v>
          </cell>
          <cell r="DX294" t="b">
            <v>0</v>
          </cell>
          <cell r="DY294" t="b">
            <v>0</v>
          </cell>
          <cell r="DZ294" t="str">
            <v>Bi-monthly</v>
          </cell>
          <cell r="EA294" t="str">
            <v>Constant</v>
          </cell>
          <cell r="EB294">
            <v>30</v>
          </cell>
          <cell r="EO294">
            <v>0</v>
          </cell>
          <cell r="EP294" t="b">
            <v>0</v>
          </cell>
          <cell r="FC294" t="str">
            <v>Uniform Rate</v>
          </cell>
          <cell r="FE294">
            <v>3.5</v>
          </cell>
          <cell r="GV294" t="b">
            <v>0</v>
          </cell>
        </row>
        <row r="295">
          <cell r="A295" t="str">
            <v>Ocracoke Sanitary District - Step A</v>
          </cell>
          <cell r="B295" t="str">
            <v>Ocracoke Sanitary District</v>
          </cell>
          <cell r="C295" t="str">
            <v>0506</v>
          </cell>
          <cell r="D295" t="str">
            <v>Water Only</v>
          </cell>
          <cell r="E295" t="str">
            <v>per 1000 gallons</v>
          </cell>
          <cell r="F295" t="str">
            <v>05-06</v>
          </cell>
          <cell r="G295" t="str">
            <v>There are three rate steps and you are placed in one based on your average usage June-Sept of previous calendar year. If used 4,990 gal or less, placed in step A. If used 5-9.99K, step B (min Q is 5K). If used 10K+, step C (min Q is 10K). Same rates apply</v>
          </cell>
          <cell r="H295" t="b">
            <v>0</v>
          </cell>
          <cell r="J295" t="b">
            <v>0</v>
          </cell>
          <cell r="K295" t="b">
            <v>0</v>
          </cell>
          <cell r="L295" t="str">
            <v>Monthly</v>
          </cell>
          <cell r="M295" t="str">
            <v>Constant</v>
          </cell>
          <cell r="N295">
            <v>12</v>
          </cell>
          <cell r="AA295">
            <v>2</v>
          </cell>
          <cell r="AB295" t="b">
            <v>0</v>
          </cell>
          <cell r="AO295" t="str">
            <v>Increasing Block</v>
          </cell>
          <cell r="AW295">
            <v>5</v>
          </cell>
          <cell r="AX295">
            <v>10</v>
          </cell>
          <cell r="AY295">
            <v>20</v>
          </cell>
          <cell r="AZ295">
            <v>40</v>
          </cell>
          <cell r="BA295">
            <v>60</v>
          </cell>
          <cell r="BB295">
            <v>100</v>
          </cell>
          <cell r="BG295">
            <v>6.6</v>
          </cell>
          <cell r="BH295">
            <v>7.6</v>
          </cell>
          <cell r="BI295">
            <v>8.6</v>
          </cell>
          <cell r="BJ295">
            <v>9.6</v>
          </cell>
          <cell r="BK295">
            <v>10.6</v>
          </cell>
          <cell r="BL295">
            <v>11.6</v>
          </cell>
          <cell r="BQ295">
            <v>12.6</v>
          </cell>
          <cell r="CH295" t="b">
            <v>0</v>
          </cell>
          <cell r="DX295" t="b">
            <v>0</v>
          </cell>
          <cell r="DY295" t="b">
            <v>0</v>
          </cell>
          <cell r="EP295" t="b">
            <v>0</v>
          </cell>
          <cell r="GV295" t="b">
            <v>0</v>
          </cell>
        </row>
        <row r="296">
          <cell r="A296" t="str">
            <v>Ocracoke Sanitary District - Step B</v>
          </cell>
          <cell r="B296" t="str">
            <v>Ocracoke Sanitary District</v>
          </cell>
          <cell r="C296" t="str">
            <v>0506</v>
          </cell>
          <cell r="D296" t="str">
            <v>Water Only</v>
          </cell>
          <cell r="E296" t="str">
            <v>per 1000 gallons</v>
          </cell>
          <cell r="F296" t="str">
            <v>05-06</v>
          </cell>
          <cell r="G296" t="str">
            <v>There are three rate structures and you are placed in one based on your average usage from last year. Step B (in this model) is for average use of between 5,000 and 9,990 GPM. Step B charges full blocks up to 5000 GPM as minimum.</v>
          </cell>
          <cell r="H296" t="b">
            <v>0</v>
          </cell>
          <cell r="J296" t="b">
            <v>0</v>
          </cell>
          <cell r="K296" t="b">
            <v>0</v>
          </cell>
          <cell r="L296" t="str">
            <v>Monthly</v>
          </cell>
          <cell r="M296" t="str">
            <v>Constant</v>
          </cell>
          <cell r="N296">
            <v>31.8</v>
          </cell>
          <cell r="AA296">
            <v>5</v>
          </cell>
          <cell r="AB296" t="b">
            <v>0</v>
          </cell>
          <cell r="AO296" t="str">
            <v>Increasing Block</v>
          </cell>
          <cell r="AW296">
            <v>10</v>
          </cell>
          <cell r="AX296">
            <v>20</v>
          </cell>
          <cell r="AY296">
            <v>40</v>
          </cell>
          <cell r="AZ296">
            <v>60</v>
          </cell>
          <cell r="BA296">
            <v>100</v>
          </cell>
          <cell r="BG296">
            <v>7.6</v>
          </cell>
          <cell r="BH296">
            <v>8.6</v>
          </cell>
          <cell r="BI296">
            <v>9.6</v>
          </cell>
          <cell r="BJ296">
            <v>10.6</v>
          </cell>
          <cell r="BK296">
            <v>11.6</v>
          </cell>
          <cell r="BQ296">
            <v>12.6</v>
          </cell>
          <cell r="CH296" t="b">
            <v>0</v>
          </cell>
          <cell r="DX296" t="b">
            <v>0</v>
          </cell>
          <cell r="DY296" t="b">
            <v>0</v>
          </cell>
          <cell r="EP296" t="b">
            <v>0</v>
          </cell>
          <cell r="GV296" t="b">
            <v>0</v>
          </cell>
        </row>
        <row r="297">
          <cell r="A297" t="str">
            <v>Ocracoke Sanitary District - Step C</v>
          </cell>
          <cell r="B297" t="str">
            <v>Ocracoke Sanitary District</v>
          </cell>
          <cell r="C297" t="str">
            <v>0506</v>
          </cell>
          <cell r="D297" t="str">
            <v>Water Only</v>
          </cell>
          <cell r="E297" t="str">
            <v>per 1000 gallons</v>
          </cell>
          <cell r="F297" t="str">
            <v>05-06</v>
          </cell>
          <cell r="G297" t="str">
            <v>There are three rate structures and you are placed in one based on your average usage from last year. Step C (in this model) is for average use of at least 10,000 GPM. Step C charges full blocks up to 10000 GPM as minimum.</v>
          </cell>
          <cell r="H297" t="b">
            <v>0</v>
          </cell>
          <cell r="J297" t="b">
            <v>0</v>
          </cell>
          <cell r="K297" t="b">
            <v>0</v>
          </cell>
          <cell r="L297" t="str">
            <v>Monthly</v>
          </cell>
          <cell r="M297" t="str">
            <v>Constant</v>
          </cell>
          <cell r="N297">
            <v>69.8</v>
          </cell>
          <cell r="AA297">
            <v>10</v>
          </cell>
          <cell r="AB297" t="b">
            <v>0</v>
          </cell>
          <cell r="AO297" t="str">
            <v>Increasing Block</v>
          </cell>
          <cell r="AW297">
            <v>20</v>
          </cell>
          <cell r="AX297">
            <v>40</v>
          </cell>
          <cell r="AY297">
            <v>60</v>
          </cell>
          <cell r="AZ297">
            <v>100</v>
          </cell>
          <cell r="BG297">
            <v>8.6</v>
          </cell>
          <cell r="BH297">
            <v>9.6</v>
          </cell>
          <cell r="BI297">
            <v>10.6</v>
          </cell>
          <cell r="BJ297">
            <v>11.6</v>
          </cell>
          <cell r="BQ297">
            <v>12.6</v>
          </cell>
          <cell r="CH297" t="b">
            <v>0</v>
          </cell>
          <cell r="DX297" t="b">
            <v>0</v>
          </cell>
          <cell r="DY297" t="b">
            <v>0</v>
          </cell>
          <cell r="EP297" t="b">
            <v>0</v>
          </cell>
          <cell r="GV297" t="b">
            <v>0</v>
          </cell>
        </row>
        <row r="298">
          <cell r="A298" t="str">
            <v>ONWASA - Holly Ridge</v>
          </cell>
          <cell r="B298" t="str">
            <v>ONWASA</v>
          </cell>
          <cell r="C298" t="str">
            <v>OF</v>
          </cell>
          <cell r="D298" t="str">
            <v>Both Water and Sewer</v>
          </cell>
          <cell r="E298" t="str">
            <v>per 1000 gallons</v>
          </cell>
          <cell r="F298" t="str">
            <v>06-07</v>
          </cell>
          <cell r="H298" t="b">
            <v>0</v>
          </cell>
          <cell r="J298" t="b">
            <v>0</v>
          </cell>
          <cell r="K298" t="b">
            <v>1</v>
          </cell>
          <cell r="L298" t="str">
            <v>Monthly</v>
          </cell>
          <cell r="M298" t="str">
            <v>Constant</v>
          </cell>
          <cell r="N298">
            <v>11</v>
          </cell>
          <cell r="AA298">
            <v>2</v>
          </cell>
          <cell r="AB298" t="b">
            <v>0</v>
          </cell>
          <cell r="AO298" t="str">
            <v>Uniform Rate</v>
          </cell>
          <cell r="AQ298">
            <v>2.5</v>
          </cell>
          <cell r="CH298" t="b">
            <v>0</v>
          </cell>
          <cell r="DX298" t="b">
            <v>0</v>
          </cell>
          <cell r="DY298" t="b">
            <v>0</v>
          </cell>
          <cell r="DZ298" t="str">
            <v>Monthly</v>
          </cell>
          <cell r="EA298" t="str">
            <v>By Meter Size</v>
          </cell>
          <cell r="EE298">
            <v>18</v>
          </cell>
          <cell r="EH298">
            <v>119.76</v>
          </cell>
          <cell r="EO298">
            <v>0</v>
          </cell>
          <cell r="EP298" t="b">
            <v>0</v>
          </cell>
          <cell r="FC298" t="str">
            <v>Uniform Rate</v>
          </cell>
          <cell r="FE298">
            <v>2</v>
          </cell>
          <cell r="GV298" t="b">
            <v>0</v>
          </cell>
        </row>
        <row r="299">
          <cell r="A299" t="str">
            <v>ONWASA - Kenwood</v>
          </cell>
          <cell r="B299" t="str">
            <v>ONWASA</v>
          </cell>
          <cell r="C299" t="str">
            <v>OF</v>
          </cell>
          <cell r="D299" t="str">
            <v>Both Water and Sewer</v>
          </cell>
          <cell r="E299" t="str">
            <v>per 1000 gallons</v>
          </cell>
          <cell r="F299" t="str">
            <v>06-07</v>
          </cell>
          <cell r="H299" t="b">
            <v>0</v>
          </cell>
          <cell r="J299" t="b">
            <v>0</v>
          </cell>
          <cell r="K299" t="b">
            <v>1</v>
          </cell>
          <cell r="L299" t="str">
            <v>Monthly</v>
          </cell>
          <cell r="M299" t="str">
            <v>Constant</v>
          </cell>
          <cell r="N299">
            <v>11</v>
          </cell>
          <cell r="AA299">
            <v>2</v>
          </cell>
          <cell r="AB299" t="b">
            <v>0</v>
          </cell>
          <cell r="AO299" t="str">
            <v>Uniform Rate</v>
          </cell>
          <cell r="AQ299">
            <v>2.5</v>
          </cell>
          <cell r="CH299" t="b">
            <v>0</v>
          </cell>
          <cell r="DX299" t="b">
            <v>0</v>
          </cell>
          <cell r="DY299" t="b">
            <v>1</v>
          </cell>
          <cell r="DZ299" t="str">
            <v>Monthly</v>
          </cell>
          <cell r="EA299" t="str">
            <v>Constant</v>
          </cell>
          <cell r="EB299">
            <v>16.5</v>
          </cell>
          <cell r="EO299">
            <v>2</v>
          </cell>
          <cell r="EP299" t="b">
            <v>0</v>
          </cell>
          <cell r="FC299" t="str">
            <v>Uniform Rate</v>
          </cell>
          <cell r="FE299">
            <v>3.75</v>
          </cell>
          <cell r="GV299" t="b">
            <v>0</v>
          </cell>
        </row>
        <row r="300">
          <cell r="A300" t="str">
            <v>ONWASA - Richlands</v>
          </cell>
          <cell r="B300" t="str">
            <v>ONWASA</v>
          </cell>
          <cell r="C300" t="str">
            <v>OF</v>
          </cell>
          <cell r="D300" t="str">
            <v>Both Water and Sewer</v>
          </cell>
          <cell r="E300" t="str">
            <v>per 1000 gallons</v>
          </cell>
          <cell r="F300" t="str">
            <v>06-07</v>
          </cell>
          <cell r="G300" t="str">
            <v>See ONWASA for other rates.</v>
          </cell>
          <cell r="H300" t="b">
            <v>0</v>
          </cell>
          <cell r="J300" t="b">
            <v>1</v>
          </cell>
          <cell r="K300" t="b">
            <v>0</v>
          </cell>
          <cell r="L300" t="str">
            <v>Monthly</v>
          </cell>
          <cell r="M300" t="str">
            <v>Constant</v>
          </cell>
          <cell r="N300">
            <v>7</v>
          </cell>
          <cell r="AA300">
            <v>0</v>
          </cell>
          <cell r="AB300" t="b">
            <v>0</v>
          </cell>
          <cell r="AO300" t="str">
            <v>Increasing Block</v>
          </cell>
          <cell r="AW300">
            <v>2.9990000000000001</v>
          </cell>
          <cell r="AX300">
            <v>9.9990000000000006</v>
          </cell>
          <cell r="AY300">
            <v>29.998999999999999</v>
          </cell>
          <cell r="AZ300">
            <v>69.998999999999995</v>
          </cell>
          <cell r="BG300">
            <v>1.75</v>
          </cell>
          <cell r="BH300">
            <v>2</v>
          </cell>
          <cell r="BI300">
            <v>2.5</v>
          </cell>
          <cell r="BJ300">
            <v>3</v>
          </cell>
          <cell r="BQ300">
            <v>3.5</v>
          </cell>
          <cell r="BR300" t="str">
            <v>Monthly</v>
          </cell>
          <cell r="BS300" t="str">
            <v>Constant</v>
          </cell>
          <cell r="BT300">
            <v>10</v>
          </cell>
          <cell r="CG300">
            <v>0</v>
          </cell>
          <cell r="CH300" t="b">
            <v>0</v>
          </cell>
          <cell r="CU300" t="str">
            <v>Increasing Block</v>
          </cell>
          <cell r="DC300">
            <v>2.9990000000000001</v>
          </cell>
          <cell r="DD300">
            <v>9.9990000000000006</v>
          </cell>
          <cell r="DM300">
            <v>3.25</v>
          </cell>
          <cell r="DN300">
            <v>3.5</v>
          </cell>
          <cell r="DW300">
            <v>3.75</v>
          </cell>
          <cell r="DX300" t="b">
            <v>0</v>
          </cell>
          <cell r="DY300" t="b">
            <v>0</v>
          </cell>
          <cell r="DZ300" t="str">
            <v>Monthly</v>
          </cell>
          <cell r="EA300" t="str">
            <v>Constant</v>
          </cell>
          <cell r="EB300">
            <v>10</v>
          </cell>
          <cell r="EO300">
            <v>0</v>
          </cell>
          <cell r="EP300" t="b">
            <v>0</v>
          </cell>
          <cell r="FC300" t="str">
            <v>Uniform Rate</v>
          </cell>
          <cell r="FE300">
            <v>2.25</v>
          </cell>
          <cell r="GV300" t="b">
            <v>0</v>
          </cell>
        </row>
        <row r="301">
          <cell r="A301" t="str">
            <v>ONWASA - Water rates</v>
          </cell>
          <cell r="B301" t="str">
            <v>ONWASA</v>
          </cell>
          <cell r="C301" t="str">
            <v>OF</v>
          </cell>
          <cell r="D301" t="str">
            <v>Water Only</v>
          </cell>
          <cell r="E301" t="str">
            <v>per 1000 gallons</v>
          </cell>
          <cell r="F301" t="str">
            <v>06-07</v>
          </cell>
          <cell r="H301" t="b">
            <v>0</v>
          </cell>
          <cell r="J301" t="b">
            <v>0</v>
          </cell>
          <cell r="K301" t="b">
            <v>1</v>
          </cell>
          <cell r="L301" t="str">
            <v>Monthly</v>
          </cell>
          <cell r="M301" t="str">
            <v>Constant</v>
          </cell>
          <cell r="N301">
            <v>11</v>
          </cell>
          <cell r="AA301">
            <v>2</v>
          </cell>
          <cell r="AB301" t="b">
            <v>0</v>
          </cell>
          <cell r="AO301" t="str">
            <v>Uniform Rate</v>
          </cell>
          <cell r="AQ301">
            <v>2.5</v>
          </cell>
          <cell r="CH301" t="b">
            <v>0</v>
          </cell>
          <cell r="DX301" t="b">
            <v>0</v>
          </cell>
          <cell r="DY301" t="b">
            <v>0</v>
          </cell>
          <cell r="EP301" t="b">
            <v>0</v>
          </cell>
          <cell r="GV301" t="b">
            <v>0</v>
          </cell>
        </row>
        <row r="302">
          <cell r="A302" t="str">
            <v>Orange-Alamance Water System</v>
          </cell>
          <cell r="B302" t="str">
            <v>Orange-Alamance Water System</v>
          </cell>
          <cell r="C302" t="str">
            <v>SE</v>
          </cell>
          <cell r="D302" t="str">
            <v>Water Only</v>
          </cell>
          <cell r="E302" t="str">
            <v>per 1000 gallons</v>
          </cell>
          <cell r="F302" t="str">
            <v>06-07</v>
          </cell>
          <cell r="G302" t="str">
            <v>Collects sewer bills for Efland but does not provide sewer services to the town or anywhere else.</v>
          </cell>
          <cell r="H302" t="b">
            <v>0</v>
          </cell>
          <cell r="J302" t="b">
            <v>0</v>
          </cell>
          <cell r="K302" t="b">
            <v>0</v>
          </cell>
          <cell r="L302" t="str">
            <v>Monthly</v>
          </cell>
          <cell r="M302" t="str">
            <v>Constant</v>
          </cell>
          <cell r="N302">
            <v>18</v>
          </cell>
          <cell r="AA302">
            <v>0</v>
          </cell>
          <cell r="AB302" t="b">
            <v>0</v>
          </cell>
          <cell r="AO302" t="str">
            <v>Increasing Block</v>
          </cell>
          <cell r="AW302">
            <v>20</v>
          </cell>
          <cell r="BG302">
            <v>3</v>
          </cell>
          <cell r="BQ302">
            <v>4.5</v>
          </cell>
          <cell r="CH302" t="b">
            <v>0</v>
          </cell>
          <cell r="DX302" t="b">
            <v>0</v>
          </cell>
          <cell r="DY302" t="b">
            <v>0</v>
          </cell>
          <cell r="EP302" t="b">
            <v>0</v>
          </cell>
          <cell r="GV302" t="b">
            <v>0</v>
          </cell>
        </row>
        <row r="303">
          <cell r="A303" t="str">
            <v>Oriental</v>
          </cell>
          <cell r="B303" t="str">
            <v>Oriental</v>
          </cell>
          <cell r="C303" t="str">
            <v>SE</v>
          </cell>
          <cell r="D303" t="str">
            <v>Water Only</v>
          </cell>
          <cell r="E303" t="str">
            <v>per 1000 gallons</v>
          </cell>
          <cell r="F303" t="str">
            <v>06-07</v>
          </cell>
          <cell r="H303" t="b">
            <v>0</v>
          </cell>
          <cell r="J303" t="b">
            <v>0</v>
          </cell>
          <cell r="K303" t="b">
            <v>1</v>
          </cell>
          <cell r="L303" t="str">
            <v>Monthly</v>
          </cell>
          <cell r="M303" t="str">
            <v>Constant</v>
          </cell>
          <cell r="N303">
            <v>7.5</v>
          </cell>
          <cell r="AA303">
            <v>0</v>
          </cell>
          <cell r="AB303" t="b">
            <v>0</v>
          </cell>
          <cell r="AO303" t="str">
            <v>Increasing Block</v>
          </cell>
          <cell r="AW303">
            <v>2</v>
          </cell>
          <cell r="AX303">
            <v>5</v>
          </cell>
          <cell r="AY303">
            <v>10</v>
          </cell>
          <cell r="AZ303">
            <v>15</v>
          </cell>
          <cell r="BG303">
            <v>2</v>
          </cell>
          <cell r="BH303">
            <v>2.2000000000000002</v>
          </cell>
          <cell r="BI303">
            <v>2.2999999999999998</v>
          </cell>
          <cell r="BJ303">
            <v>2.4</v>
          </cell>
          <cell r="BQ303">
            <v>2.5499999999999998</v>
          </cell>
          <cell r="CH303" t="b">
            <v>0</v>
          </cell>
          <cell r="DX303" t="b">
            <v>0</v>
          </cell>
          <cell r="DY303" t="b">
            <v>0</v>
          </cell>
          <cell r="EP303" t="b">
            <v>0</v>
          </cell>
          <cell r="GV303" t="b">
            <v>0</v>
          </cell>
        </row>
        <row r="304">
          <cell r="A304" t="str">
            <v>Ossipee</v>
          </cell>
          <cell r="B304" t="str">
            <v>Ossipee</v>
          </cell>
          <cell r="C304" t="str">
            <v>SE</v>
          </cell>
          <cell r="D304" t="str">
            <v>Water Only</v>
          </cell>
          <cell r="E304" t="str">
            <v>per 1000 gallons</v>
          </cell>
          <cell r="F304" t="str">
            <v>06-07</v>
          </cell>
          <cell r="H304" t="b">
            <v>0</v>
          </cell>
          <cell r="J304" t="b">
            <v>0</v>
          </cell>
          <cell r="K304" t="b">
            <v>0</v>
          </cell>
          <cell r="L304" t="str">
            <v>Monthly</v>
          </cell>
          <cell r="M304" t="str">
            <v>Constant</v>
          </cell>
          <cell r="N304">
            <v>15</v>
          </cell>
          <cell r="AA304">
            <v>1.5</v>
          </cell>
          <cell r="AB304" t="b">
            <v>0</v>
          </cell>
          <cell r="AO304" t="str">
            <v>Uniform Rate</v>
          </cell>
          <cell r="AQ304">
            <v>7</v>
          </cell>
          <cell r="CH304" t="b">
            <v>0</v>
          </cell>
          <cell r="DX304" t="b">
            <v>0</v>
          </cell>
          <cell r="DY304" t="b">
            <v>0</v>
          </cell>
          <cell r="EP304" t="b">
            <v>0</v>
          </cell>
          <cell r="GV304" t="b">
            <v>0</v>
          </cell>
        </row>
        <row r="305">
          <cell r="A305" t="str">
            <v>OWASA</v>
          </cell>
          <cell r="B305" t="str">
            <v>OWASA</v>
          </cell>
          <cell r="C305" t="str">
            <v>SE</v>
          </cell>
          <cell r="D305" t="str">
            <v>Both Water and Sewer</v>
          </cell>
          <cell r="E305" t="str">
            <v>per 1000 gallons</v>
          </cell>
          <cell r="F305" t="str">
            <v>06-07</v>
          </cell>
          <cell r="H305" t="b">
            <v>0</v>
          </cell>
          <cell r="J305" t="b">
            <v>0</v>
          </cell>
          <cell r="K305" t="b">
            <v>0</v>
          </cell>
          <cell r="L305" t="str">
            <v>Monthly</v>
          </cell>
          <cell r="M305" t="str">
            <v>By Meter Size</v>
          </cell>
          <cell r="P305">
            <v>10.43</v>
          </cell>
          <cell r="R305">
            <v>20.95</v>
          </cell>
          <cell r="S305">
            <v>45.3</v>
          </cell>
          <cell r="T305">
            <v>68.37</v>
          </cell>
          <cell r="U305">
            <v>140.59</v>
          </cell>
          <cell r="V305">
            <v>229.51</v>
          </cell>
          <cell r="W305">
            <v>499.79</v>
          </cell>
          <cell r="X305">
            <v>710.73</v>
          </cell>
          <cell r="AA305">
            <v>0</v>
          </cell>
          <cell r="AB305" t="b">
            <v>0</v>
          </cell>
          <cell r="AO305" t="str">
            <v>Seasonal Uniform Rate</v>
          </cell>
          <cell r="AS305">
            <v>5</v>
          </cell>
          <cell r="AT305">
            <v>9</v>
          </cell>
          <cell r="AU305">
            <v>5.51</v>
          </cell>
          <cell r="AV305">
            <v>2.9</v>
          </cell>
          <cell r="CH305" t="b">
            <v>0</v>
          </cell>
          <cell r="DX305" t="b">
            <v>0</v>
          </cell>
          <cell r="DY305" t="b">
            <v>0</v>
          </cell>
          <cell r="DZ305" t="str">
            <v>Monthly</v>
          </cell>
          <cell r="EA305" t="str">
            <v>By Meter Size</v>
          </cell>
          <cell r="ED305">
            <v>7.24</v>
          </cell>
          <cell r="EF305">
            <v>12.46</v>
          </cell>
          <cell r="EG305">
            <v>21.46</v>
          </cell>
          <cell r="EH305">
            <v>32.46</v>
          </cell>
          <cell r="EI305">
            <v>61.36</v>
          </cell>
          <cell r="EJ305">
            <v>93.8</v>
          </cell>
          <cell r="EK305">
            <v>171.97</v>
          </cell>
          <cell r="EL305">
            <v>293.45999999999998</v>
          </cell>
          <cell r="EO305">
            <v>0</v>
          </cell>
          <cell r="EP305" t="b">
            <v>0</v>
          </cell>
          <cell r="FC305" t="str">
            <v>Uniform Rate</v>
          </cell>
          <cell r="FE305">
            <v>3.66</v>
          </cell>
          <cell r="GV305" t="b">
            <v>0</v>
          </cell>
        </row>
        <row r="306">
          <cell r="A306" t="str">
            <v>Oxford</v>
          </cell>
          <cell r="B306" t="str">
            <v>Oxford</v>
          </cell>
          <cell r="C306" t="str">
            <v>OF</v>
          </cell>
          <cell r="D306" t="str">
            <v>Both Water and Sewer</v>
          </cell>
          <cell r="E306" t="str">
            <v>per 1000 gallons</v>
          </cell>
          <cell r="F306" t="str">
            <v>06-07</v>
          </cell>
          <cell r="G306" t="str">
            <v>Has different charge for meter size of 1.25 inches.</v>
          </cell>
          <cell r="H306" t="b">
            <v>0</v>
          </cell>
          <cell r="J306" t="b">
            <v>1</v>
          </cell>
          <cell r="K306" t="b">
            <v>0</v>
          </cell>
          <cell r="L306" t="str">
            <v>Monthly</v>
          </cell>
          <cell r="M306" t="str">
            <v>By Meter Size</v>
          </cell>
          <cell r="Q306">
            <v>4.8</v>
          </cell>
          <cell r="R306">
            <v>8</v>
          </cell>
          <cell r="S306">
            <v>16</v>
          </cell>
          <cell r="T306">
            <v>25.6</v>
          </cell>
          <cell r="U306">
            <v>48</v>
          </cell>
          <cell r="V306">
            <v>80</v>
          </cell>
          <cell r="W306">
            <v>160</v>
          </cell>
          <cell r="X306">
            <v>256</v>
          </cell>
          <cell r="AA306">
            <v>0</v>
          </cell>
          <cell r="AB306" t="b">
            <v>0</v>
          </cell>
          <cell r="AO306" t="str">
            <v>Uniform Rate</v>
          </cell>
          <cell r="AQ306">
            <v>2.65</v>
          </cell>
          <cell r="BR306" t="str">
            <v>Monthly</v>
          </cell>
          <cell r="BS306" t="str">
            <v>By Meter Size</v>
          </cell>
          <cell r="BW306">
            <v>4.8</v>
          </cell>
          <cell r="BX306">
            <v>8</v>
          </cell>
          <cell r="BY306">
            <v>16</v>
          </cell>
          <cell r="BZ306">
            <v>25.6</v>
          </cell>
          <cell r="CA306">
            <v>48</v>
          </cell>
          <cell r="CB306">
            <v>80</v>
          </cell>
          <cell r="CC306">
            <v>160</v>
          </cell>
          <cell r="CD306">
            <v>256</v>
          </cell>
          <cell r="CG306">
            <v>0</v>
          </cell>
          <cell r="CH306" t="b">
            <v>0</v>
          </cell>
          <cell r="CU306" t="str">
            <v>Uniform Rate</v>
          </cell>
          <cell r="CW306">
            <v>4.0999999999999996</v>
          </cell>
          <cell r="DX306" t="b">
            <v>1</v>
          </cell>
          <cell r="DY306" t="b">
            <v>0</v>
          </cell>
          <cell r="DZ306" t="str">
            <v>Monthly</v>
          </cell>
          <cell r="EA306" t="str">
            <v>By Meter Size</v>
          </cell>
          <cell r="EE306">
            <v>10.1</v>
          </cell>
          <cell r="EF306">
            <v>13.6</v>
          </cell>
          <cell r="EG306">
            <v>22.3</v>
          </cell>
          <cell r="EH306">
            <v>32.75</v>
          </cell>
          <cell r="EI306">
            <v>57.1</v>
          </cell>
          <cell r="EJ306">
            <v>91.85</v>
          </cell>
          <cell r="EK306">
            <v>178.85</v>
          </cell>
          <cell r="EL306">
            <v>283.25</v>
          </cell>
          <cell r="EO306">
            <v>0</v>
          </cell>
          <cell r="EP306" t="b">
            <v>0</v>
          </cell>
          <cell r="FC306" t="str">
            <v>Uniform Rate</v>
          </cell>
          <cell r="FE306">
            <v>5.04</v>
          </cell>
          <cell r="GF306" t="str">
            <v>Monthly</v>
          </cell>
          <cell r="GG306" t="str">
            <v>By Meter Size</v>
          </cell>
          <cell r="GK306">
            <v>15.3</v>
          </cell>
          <cell r="GL306">
            <v>22.3</v>
          </cell>
          <cell r="GM306">
            <v>39.700000000000003</v>
          </cell>
          <cell r="GN306">
            <v>60.6</v>
          </cell>
          <cell r="GO306">
            <v>109.3</v>
          </cell>
          <cell r="GP306">
            <v>178.8</v>
          </cell>
          <cell r="GQ306">
            <v>352.8</v>
          </cell>
          <cell r="GR306">
            <v>561.6</v>
          </cell>
          <cell r="GU306">
            <v>0</v>
          </cell>
          <cell r="GV306" t="b">
            <v>0</v>
          </cell>
          <cell r="HI306" t="str">
            <v>Uniform Rate</v>
          </cell>
          <cell r="HK306">
            <v>5.04</v>
          </cell>
        </row>
        <row r="307">
          <cell r="A307" t="str">
            <v>Pamlico County</v>
          </cell>
          <cell r="B307" t="str">
            <v>Pamlico County</v>
          </cell>
          <cell r="C307" t="str">
            <v>SE</v>
          </cell>
          <cell r="D307" t="str">
            <v>Water Only</v>
          </cell>
          <cell r="E307" t="str">
            <v>per 1000 gallons</v>
          </cell>
          <cell r="F307" t="str">
            <v>06-07</v>
          </cell>
          <cell r="G307" t="str">
            <v>Around 90% of their customers are residential.</v>
          </cell>
          <cell r="H307" t="b">
            <v>0</v>
          </cell>
          <cell r="J307" t="b">
            <v>0</v>
          </cell>
          <cell r="K307" t="b">
            <v>0</v>
          </cell>
          <cell r="L307" t="str">
            <v>Monthly</v>
          </cell>
          <cell r="M307" t="str">
            <v>By Meter Size</v>
          </cell>
          <cell r="P307">
            <v>7.5</v>
          </cell>
          <cell r="Q307">
            <v>7.5</v>
          </cell>
          <cell r="T307">
            <v>22.4</v>
          </cell>
          <cell r="AA307">
            <v>0</v>
          </cell>
          <cell r="AB307" t="b">
            <v>0</v>
          </cell>
          <cell r="AO307" t="str">
            <v>Uniform Rate</v>
          </cell>
          <cell r="AQ307">
            <v>2.8</v>
          </cell>
          <cell r="CH307" t="b">
            <v>0</v>
          </cell>
          <cell r="DX307" t="b">
            <v>0</v>
          </cell>
          <cell r="DY307" t="b">
            <v>0</v>
          </cell>
          <cell r="EP307" t="b">
            <v>0</v>
          </cell>
          <cell r="GV307" t="b">
            <v>0</v>
          </cell>
        </row>
        <row r="308">
          <cell r="A308" t="str">
            <v>Parkton</v>
          </cell>
          <cell r="B308" t="str">
            <v>Parkton</v>
          </cell>
          <cell r="C308" t="str">
            <v>SE</v>
          </cell>
          <cell r="D308" t="str">
            <v>Both Water and Sewer</v>
          </cell>
          <cell r="E308" t="str">
            <v>per 1000 gallons</v>
          </cell>
          <cell r="F308" t="str">
            <v>06-07</v>
          </cell>
          <cell r="H308" t="b">
            <v>0</v>
          </cell>
          <cell r="J308" t="b">
            <v>0</v>
          </cell>
          <cell r="K308" t="b">
            <v>0</v>
          </cell>
          <cell r="L308" t="str">
            <v>Monthly</v>
          </cell>
          <cell r="M308" t="str">
            <v>Constant</v>
          </cell>
          <cell r="N308">
            <v>11.4</v>
          </cell>
          <cell r="AA308">
            <v>3</v>
          </cell>
          <cell r="AB308" t="b">
            <v>0</v>
          </cell>
          <cell r="AO308" t="str">
            <v>Increasing Block</v>
          </cell>
          <cell r="AW308">
            <v>10</v>
          </cell>
          <cell r="BG308">
            <v>5.25</v>
          </cell>
          <cell r="BQ308">
            <v>10</v>
          </cell>
          <cell r="CH308" t="b">
            <v>0</v>
          </cell>
          <cell r="DX308" t="b">
            <v>0</v>
          </cell>
          <cell r="DY308" t="b">
            <v>0</v>
          </cell>
          <cell r="DZ308" t="str">
            <v>Monthly</v>
          </cell>
          <cell r="EA308" t="str">
            <v>Constant</v>
          </cell>
          <cell r="EB308">
            <v>11.4</v>
          </cell>
          <cell r="EO308">
            <v>3</v>
          </cell>
          <cell r="EP308" t="b">
            <v>0</v>
          </cell>
          <cell r="FC308" t="str">
            <v>Increasing Block</v>
          </cell>
          <cell r="FK308">
            <v>10</v>
          </cell>
          <cell r="FU308">
            <v>5.25</v>
          </cell>
          <cell r="GE308">
            <v>10</v>
          </cell>
          <cell r="GV308" t="b">
            <v>0</v>
          </cell>
        </row>
        <row r="309">
          <cell r="A309" t="str">
            <v>Pasquotank County</v>
          </cell>
          <cell r="B309" t="str">
            <v>Pasquotank County</v>
          </cell>
          <cell r="C309" t="str">
            <v>SE</v>
          </cell>
          <cell r="D309" t="str">
            <v>Water Only</v>
          </cell>
          <cell r="E309" t="str">
            <v>per 1000 gallons</v>
          </cell>
          <cell r="F309" t="str">
            <v>06-07</v>
          </cell>
          <cell r="H309" t="b">
            <v>0</v>
          </cell>
          <cell r="J309" t="b">
            <v>0</v>
          </cell>
          <cell r="K309" t="b">
            <v>0</v>
          </cell>
          <cell r="L309" t="str">
            <v>Monthly</v>
          </cell>
          <cell r="M309" t="str">
            <v>Constant</v>
          </cell>
          <cell r="N309">
            <v>10</v>
          </cell>
          <cell r="AA309">
            <v>2</v>
          </cell>
          <cell r="AB309" t="b">
            <v>0</v>
          </cell>
          <cell r="AO309" t="str">
            <v>Increasing Block</v>
          </cell>
          <cell r="AW309">
            <v>5</v>
          </cell>
          <cell r="BG309">
            <v>5.5</v>
          </cell>
          <cell r="BQ309">
            <v>6</v>
          </cell>
          <cell r="CH309" t="b">
            <v>0</v>
          </cell>
          <cell r="DX309" t="b">
            <v>0</v>
          </cell>
          <cell r="DY309" t="b">
            <v>0</v>
          </cell>
          <cell r="EP309" t="b">
            <v>0</v>
          </cell>
          <cell r="GV309" t="b">
            <v>0</v>
          </cell>
        </row>
        <row r="310">
          <cell r="A310" t="str">
            <v>Peachland</v>
          </cell>
          <cell r="B310" t="str">
            <v>Peachland</v>
          </cell>
          <cell r="C310" t="str">
            <v>OF</v>
          </cell>
          <cell r="D310" t="str">
            <v>Both Water and Sewer</v>
          </cell>
          <cell r="E310" t="str">
            <v>per 1000 gallons</v>
          </cell>
          <cell r="F310" t="str">
            <v>06-07</v>
          </cell>
          <cell r="H310" t="b">
            <v>0</v>
          </cell>
          <cell r="J310" t="b">
            <v>1</v>
          </cell>
          <cell r="K310" t="b">
            <v>0</v>
          </cell>
          <cell r="L310" t="str">
            <v>Unknown</v>
          </cell>
          <cell r="M310" t="str">
            <v>Constant</v>
          </cell>
          <cell r="N310">
            <v>10</v>
          </cell>
          <cell r="AA310">
            <v>2</v>
          </cell>
          <cell r="AB310" t="b">
            <v>0</v>
          </cell>
          <cell r="AO310" t="str">
            <v>Decreasing Block</v>
          </cell>
          <cell r="AW310">
            <v>5</v>
          </cell>
          <cell r="AX310">
            <v>10</v>
          </cell>
          <cell r="BG310">
            <v>2.85</v>
          </cell>
          <cell r="BH310">
            <v>2.38</v>
          </cell>
          <cell r="BQ310">
            <v>2.1</v>
          </cell>
          <cell r="BR310" t="str">
            <v>Unknown</v>
          </cell>
          <cell r="BS310" t="str">
            <v>Constant</v>
          </cell>
          <cell r="BT310">
            <v>12</v>
          </cell>
          <cell r="CG310">
            <v>2</v>
          </cell>
          <cell r="CH310" t="b">
            <v>0</v>
          </cell>
          <cell r="CU310" t="str">
            <v>Decreasing Block</v>
          </cell>
          <cell r="DC310">
            <v>5</v>
          </cell>
          <cell r="DD310">
            <v>10</v>
          </cell>
          <cell r="DM310">
            <v>2.85</v>
          </cell>
          <cell r="DN310">
            <v>2.38</v>
          </cell>
          <cell r="DW310">
            <v>2.1</v>
          </cell>
          <cell r="DX310" t="b">
            <v>0</v>
          </cell>
          <cell r="DY310" t="b">
            <v>0</v>
          </cell>
          <cell r="DZ310" t="str">
            <v>Unknown</v>
          </cell>
          <cell r="EA310" t="str">
            <v>Constant</v>
          </cell>
          <cell r="EB310">
            <v>17</v>
          </cell>
          <cell r="EO310">
            <v>2</v>
          </cell>
          <cell r="EP310" t="b">
            <v>0</v>
          </cell>
          <cell r="FC310" t="str">
            <v>Uniform Rate</v>
          </cell>
          <cell r="FE310">
            <v>1.9</v>
          </cell>
          <cell r="GV310" t="b">
            <v>0</v>
          </cell>
        </row>
        <row r="311">
          <cell r="A311" t="str">
            <v>Perquimans County</v>
          </cell>
          <cell r="B311" t="str">
            <v>Perquimans County</v>
          </cell>
          <cell r="C311" t="str">
            <v>SE</v>
          </cell>
          <cell r="D311" t="str">
            <v>Water Only</v>
          </cell>
          <cell r="E311" t="str">
            <v>per 1000 gallons</v>
          </cell>
          <cell r="F311" t="str">
            <v>06-07</v>
          </cell>
          <cell r="H311" t="b">
            <v>0</v>
          </cell>
          <cell r="J311" t="b">
            <v>0</v>
          </cell>
          <cell r="K311" t="b">
            <v>0</v>
          </cell>
          <cell r="L311" t="str">
            <v>Monthly</v>
          </cell>
          <cell r="M311" t="str">
            <v>Constant</v>
          </cell>
          <cell r="N311">
            <v>12.5</v>
          </cell>
          <cell r="AA311">
            <v>2</v>
          </cell>
          <cell r="AB311" t="b">
            <v>0</v>
          </cell>
          <cell r="AO311" t="str">
            <v>Decreasing Block</v>
          </cell>
          <cell r="AW311">
            <v>5</v>
          </cell>
          <cell r="AX311">
            <v>10</v>
          </cell>
          <cell r="AY311">
            <v>15</v>
          </cell>
          <cell r="AZ311">
            <v>20</v>
          </cell>
          <cell r="BG311">
            <v>4.5999999999999996</v>
          </cell>
          <cell r="BH311">
            <v>4.4000000000000004</v>
          </cell>
          <cell r="BI311">
            <v>3.3</v>
          </cell>
          <cell r="BJ311">
            <v>3</v>
          </cell>
          <cell r="BQ311">
            <v>2.5</v>
          </cell>
          <cell r="CH311" t="b">
            <v>0</v>
          </cell>
          <cell r="DX311" t="b">
            <v>0</v>
          </cell>
          <cell r="DY311" t="b">
            <v>0</v>
          </cell>
          <cell r="EP311" t="b">
            <v>0</v>
          </cell>
          <cell r="GV311" t="b">
            <v>0</v>
          </cell>
        </row>
        <row r="312">
          <cell r="A312" t="str">
            <v>Pikeville</v>
          </cell>
          <cell r="B312" t="str">
            <v>Pikeville</v>
          </cell>
          <cell r="C312" t="str">
            <v>OF</v>
          </cell>
          <cell r="D312" t="str">
            <v>Both Water and Sewer</v>
          </cell>
          <cell r="E312" t="str">
            <v>per 1000 gallons</v>
          </cell>
          <cell r="F312" t="str">
            <v>06-07</v>
          </cell>
          <cell r="H312" t="b">
            <v>0</v>
          </cell>
          <cell r="J312" t="b">
            <v>1</v>
          </cell>
          <cell r="K312" t="b">
            <v>0</v>
          </cell>
          <cell r="L312" t="str">
            <v>Unknown</v>
          </cell>
          <cell r="M312" t="str">
            <v>Constant</v>
          </cell>
          <cell r="N312">
            <v>16.5</v>
          </cell>
          <cell r="AA312">
            <v>0</v>
          </cell>
          <cell r="AB312" t="b">
            <v>0</v>
          </cell>
          <cell r="AO312" t="str">
            <v>Uniform Rate</v>
          </cell>
          <cell r="AQ312">
            <v>3.76</v>
          </cell>
          <cell r="BR312" t="str">
            <v>Unknown</v>
          </cell>
          <cell r="BS312" t="str">
            <v>Constant</v>
          </cell>
          <cell r="BT312">
            <v>16.5</v>
          </cell>
          <cell r="CG312">
            <v>0</v>
          </cell>
          <cell r="CH312" t="b">
            <v>0</v>
          </cell>
          <cell r="CU312" t="str">
            <v>Uniform Rate</v>
          </cell>
          <cell r="CW312">
            <v>5.64</v>
          </cell>
          <cell r="DX312" t="b">
            <v>0</v>
          </cell>
          <cell r="DY312" t="b">
            <v>0</v>
          </cell>
          <cell r="DZ312" t="str">
            <v>Unknown</v>
          </cell>
          <cell r="EA312" t="str">
            <v>Constant</v>
          </cell>
          <cell r="EB312">
            <v>8</v>
          </cell>
          <cell r="EO312">
            <v>0</v>
          </cell>
          <cell r="EP312" t="b">
            <v>0</v>
          </cell>
          <cell r="FC312" t="str">
            <v>Uniform Rate</v>
          </cell>
          <cell r="FE312">
            <v>7.87</v>
          </cell>
          <cell r="GV312" t="b">
            <v>0</v>
          </cell>
        </row>
        <row r="313">
          <cell r="A313" t="str">
            <v>Pilot Mountain</v>
          </cell>
          <cell r="B313" t="str">
            <v>Pilot Mountain</v>
          </cell>
          <cell r="C313" t="str">
            <v>OF</v>
          </cell>
          <cell r="D313" t="str">
            <v>Both Water and Sewer</v>
          </cell>
          <cell r="E313" t="str">
            <v>per 1000 gallons</v>
          </cell>
          <cell r="F313" t="str">
            <v>06-07</v>
          </cell>
          <cell r="G313" t="str">
            <v>!! SPECIAL CASE !! Two tiered "min" fees+IBT. Fix for 0-1K gallons billing (monthly equivalent) only: WI $10.575; WO $18.975; S $8.965. All other billings are correct.</v>
          </cell>
          <cell r="H313" t="b">
            <v>1</v>
          </cell>
          <cell r="J313" t="b">
            <v>1</v>
          </cell>
          <cell r="K313" t="b">
            <v>0</v>
          </cell>
          <cell r="L313" t="str">
            <v>Bi-monthly</v>
          </cell>
          <cell r="M313" t="str">
            <v>Constant</v>
          </cell>
          <cell r="N313">
            <v>37.950000000000003</v>
          </cell>
          <cell r="AA313">
            <v>7</v>
          </cell>
          <cell r="AB313" t="b">
            <v>0</v>
          </cell>
          <cell r="AO313" t="str">
            <v>Decreasing Block</v>
          </cell>
          <cell r="AW313">
            <v>10</v>
          </cell>
          <cell r="AX313">
            <v>50</v>
          </cell>
          <cell r="AY313">
            <v>100</v>
          </cell>
          <cell r="BG313">
            <v>3.48</v>
          </cell>
          <cell r="BH313">
            <v>2.2799999999999998</v>
          </cell>
          <cell r="BI313">
            <v>1.94</v>
          </cell>
          <cell r="BQ313">
            <v>1.74</v>
          </cell>
          <cell r="BR313" t="str">
            <v>Bi-monthly</v>
          </cell>
          <cell r="BS313" t="str">
            <v>Constant</v>
          </cell>
          <cell r="BT313">
            <v>71.55</v>
          </cell>
          <cell r="CG313">
            <v>7</v>
          </cell>
          <cell r="CH313" t="b">
            <v>0</v>
          </cell>
          <cell r="CU313" t="str">
            <v>Decreasing Block</v>
          </cell>
          <cell r="DC313">
            <v>10</v>
          </cell>
          <cell r="DD313">
            <v>50</v>
          </cell>
          <cell r="DE313">
            <v>100</v>
          </cell>
          <cell r="DM313">
            <v>6.96</v>
          </cell>
          <cell r="DN313">
            <v>4.5599999999999996</v>
          </cell>
          <cell r="DO313">
            <v>3.88</v>
          </cell>
          <cell r="DW313">
            <v>3.48</v>
          </cell>
          <cell r="DX313" t="b">
            <v>0</v>
          </cell>
          <cell r="DY313" t="b">
            <v>0</v>
          </cell>
          <cell r="DZ313" t="str">
            <v>Bi-monthly</v>
          </cell>
          <cell r="EA313" t="str">
            <v>Constant</v>
          </cell>
          <cell r="EB313">
            <v>31.51</v>
          </cell>
          <cell r="EO313">
            <v>7</v>
          </cell>
          <cell r="EP313" t="b">
            <v>0</v>
          </cell>
          <cell r="FC313" t="str">
            <v>Uniform Rate</v>
          </cell>
          <cell r="FE313">
            <v>3.88</v>
          </cell>
          <cell r="GV313" t="b">
            <v>0</v>
          </cell>
        </row>
        <row r="314">
          <cell r="A314" t="str">
            <v>Pine Level</v>
          </cell>
          <cell r="B314" t="str">
            <v>Pine Level</v>
          </cell>
          <cell r="C314" t="str">
            <v>SE</v>
          </cell>
          <cell r="D314" t="str">
            <v>Both Water and Sewer</v>
          </cell>
          <cell r="E314" t="str">
            <v>per 1000 gallons</v>
          </cell>
          <cell r="F314" t="str">
            <v>06-07</v>
          </cell>
          <cell r="G314" t="str">
            <v>Commercial customers use "business sewer" rates - larger customers (industrial, schools, etc.) use "commercial sewer" rates. Shadi called and confirmed that "business sewer" is the correct rate structure. There is no commercial water rates.</v>
          </cell>
          <cell r="H314" t="b">
            <v>0</v>
          </cell>
          <cell r="I314" t="str">
            <v>Commercial sewer rates reflect "Business" rates</v>
          </cell>
          <cell r="J314" t="b">
            <v>1</v>
          </cell>
          <cell r="K314" t="b">
            <v>0</v>
          </cell>
          <cell r="L314" t="str">
            <v>Monthly</v>
          </cell>
          <cell r="M314" t="str">
            <v>Constant</v>
          </cell>
          <cell r="N314">
            <v>9</v>
          </cell>
          <cell r="AA314">
            <v>0</v>
          </cell>
          <cell r="AB314" t="b">
            <v>0</v>
          </cell>
          <cell r="AO314" t="str">
            <v>Uniform Rate</v>
          </cell>
          <cell r="AQ314">
            <v>2</v>
          </cell>
          <cell r="BR314" t="str">
            <v>Monthly</v>
          </cell>
          <cell r="BS314" t="str">
            <v>Constant</v>
          </cell>
          <cell r="BT314">
            <v>15</v>
          </cell>
          <cell r="CG314">
            <v>0</v>
          </cell>
          <cell r="CH314" t="b">
            <v>0</v>
          </cell>
          <cell r="CU314" t="str">
            <v>Uniform Rate</v>
          </cell>
          <cell r="CW314">
            <v>2.6</v>
          </cell>
          <cell r="DX314" t="b">
            <v>1</v>
          </cell>
          <cell r="DY314" t="b">
            <v>1</v>
          </cell>
          <cell r="DZ314" t="str">
            <v>Monthly</v>
          </cell>
          <cell r="EA314" t="str">
            <v>Constant</v>
          </cell>
          <cell r="EB314">
            <v>17.5</v>
          </cell>
          <cell r="EO314">
            <v>0</v>
          </cell>
          <cell r="EP314" t="b">
            <v>0</v>
          </cell>
          <cell r="FC314" t="str">
            <v>Uniform Rate</v>
          </cell>
          <cell r="FE314">
            <v>3.6</v>
          </cell>
          <cell r="GF314" t="str">
            <v>Monthly</v>
          </cell>
          <cell r="GG314" t="str">
            <v>Constant</v>
          </cell>
          <cell r="GH314">
            <v>25.15</v>
          </cell>
          <cell r="GU314">
            <v>0</v>
          </cell>
          <cell r="GV314" t="b">
            <v>0</v>
          </cell>
          <cell r="HI314" t="str">
            <v>Uniform Rate</v>
          </cell>
          <cell r="HK314">
            <v>5.9</v>
          </cell>
        </row>
        <row r="315">
          <cell r="A315" t="str">
            <v>Pinebluff</v>
          </cell>
          <cell r="B315" t="str">
            <v>Pinebluff</v>
          </cell>
          <cell r="C315" t="str">
            <v>SE</v>
          </cell>
          <cell r="D315" t="str">
            <v>Both Water and Sewer</v>
          </cell>
          <cell r="E315" t="str">
            <v>per 1000 gallons</v>
          </cell>
          <cell r="F315" t="str">
            <v>06-07</v>
          </cell>
          <cell r="H315" t="b">
            <v>0</v>
          </cell>
          <cell r="J315" t="b">
            <v>1</v>
          </cell>
          <cell r="K315" t="b">
            <v>0</v>
          </cell>
          <cell r="L315" t="str">
            <v>Monthly</v>
          </cell>
          <cell r="M315" t="str">
            <v>Constant</v>
          </cell>
          <cell r="N315">
            <v>10</v>
          </cell>
          <cell r="AA315">
            <v>2</v>
          </cell>
          <cell r="AB315" t="b">
            <v>0</v>
          </cell>
          <cell r="AO315" t="str">
            <v>Increasing Block</v>
          </cell>
          <cell r="AW315">
            <v>5</v>
          </cell>
          <cell r="AX315">
            <v>15</v>
          </cell>
          <cell r="BG315">
            <v>3.6</v>
          </cell>
          <cell r="BH315">
            <v>4</v>
          </cell>
          <cell r="BQ315">
            <v>4.4000000000000004</v>
          </cell>
          <cell r="BR315" t="str">
            <v>Monthly</v>
          </cell>
          <cell r="BS315" t="str">
            <v>Constant</v>
          </cell>
          <cell r="BT315">
            <v>15</v>
          </cell>
          <cell r="CG315">
            <v>2</v>
          </cell>
          <cell r="CH315" t="b">
            <v>0</v>
          </cell>
          <cell r="CU315" t="str">
            <v>Increasing Block</v>
          </cell>
          <cell r="CY315">
            <v>0</v>
          </cell>
          <cell r="CZ315">
            <v>0</v>
          </cell>
          <cell r="DC315">
            <v>5</v>
          </cell>
          <cell r="DD315">
            <v>15</v>
          </cell>
          <cell r="DM315">
            <v>5.4</v>
          </cell>
          <cell r="DN315">
            <v>6.01</v>
          </cell>
          <cell r="DW315">
            <v>6.6</v>
          </cell>
          <cell r="DX315" t="b">
            <v>0</v>
          </cell>
          <cell r="DY315" t="b">
            <v>0</v>
          </cell>
          <cell r="DZ315" t="str">
            <v>Monthly</v>
          </cell>
          <cell r="EA315" t="str">
            <v>By Meter Size</v>
          </cell>
          <cell r="EE315">
            <v>3.21</v>
          </cell>
          <cell r="EH315">
            <v>10.73</v>
          </cell>
          <cell r="EO315">
            <v>0</v>
          </cell>
          <cell r="EP315" t="b">
            <v>0</v>
          </cell>
          <cell r="FC315" t="str">
            <v>Uniform Rate</v>
          </cell>
          <cell r="FE315">
            <v>3.87</v>
          </cell>
          <cell r="GV315" t="b">
            <v>0</v>
          </cell>
        </row>
        <row r="316">
          <cell r="A316" t="str">
            <v>Pinetops</v>
          </cell>
          <cell r="B316" t="str">
            <v>Pinetops</v>
          </cell>
          <cell r="C316" t="str">
            <v>SE</v>
          </cell>
          <cell r="D316" t="str">
            <v>Both Water and Sewer</v>
          </cell>
          <cell r="E316" t="str">
            <v>per 1000 gallons</v>
          </cell>
          <cell r="F316" t="str">
            <v>06-07</v>
          </cell>
          <cell r="H316" t="b">
            <v>0</v>
          </cell>
          <cell r="J316" t="b">
            <v>1</v>
          </cell>
          <cell r="K316" t="b">
            <v>0</v>
          </cell>
          <cell r="L316" t="str">
            <v>Monthly</v>
          </cell>
          <cell r="M316" t="str">
            <v>Constant</v>
          </cell>
          <cell r="N316">
            <v>9.92</v>
          </cell>
          <cell r="AA316">
            <v>0</v>
          </cell>
          <cell r="AB316" t="b">
            <v>0</v>
          </cell>
          <cell r="AO316" t="str">
            <v>Increasing Block</v>
          </cell>
          <cell r="AW316">
            <v>40</v>
          </cell>
          <cell r="AX316">
            <v>60</v>
          </cell>
          <cell r="AY316">
            <v>80</v>
          </cell>
          <cell r="BG316">
            <v>2.0948000000000002</v>
          </cell>
          <cell r="BH316">
            <v>2.2050000000000001</v>
          </cell>
          <cell r="BI316">
            <v>2.3704000000000001</v>
          </cell>
          <cell r="BQ316">
            <v>2.4805999999999999</v>
          </cell>
          <cell r="BR316" t="str">
            <v>Monthly</v>
          </cell>
          <cell r="BS316" t="str">
            <v>Constant</v>
          </cell>
          <cell r="BT316">
            <v>17.329999999999998</v>
          </cell>
          <cell r="CG316">
            <v>0</v>
          </cell>
          <cell r="CH316" t="b">
            <v>0</v>
          </cell>
          <cell r="CU316" t="str">
            <v>Increasing Block</v>
          </cell>
          <cell r="DC316">
            <v>40</v>
          </cell>
          <cell r="DD316">
            <v>60</v>
          </cell>
          <cell r="DE316">
            <v>80</v>
          </cell>
          <cell r="DM316">
            <v>3.0608</v>
          </cell>
          <cell r="DN316">
            <v>3.1762999999999999</v>
          </cell>
          <cell r="DO316">
            <v>3.3494999999999999</v>
          </cell>
          <cell r="DW316">
            <v>3.4649999999999999</v>
          </cell>
          <cell r="DX316" t="b">
            <v>1</v>
          </cell>
          <cell r="DY316" t="b">
            <v>0</v>
          </cell>
          <cell r="DZ316" t="str">
            <v>Monthly</v>
          </cell>
          <cell r="EA316" t="str">
            <v>Constant</v>
          </cell>
          <cell r="EB316">
            <v>13.23</v>
          </cell>
          <cell r="EO316">
            <v>0</v>
          </cell>
          <cell r="EP316" t="b">
            <v>0</v>
          </cell>
          <cell r="FC316" t="str">
            <v>Uniform Rate</v>
          </cell>
          <cell r="FE316">
            <v>2.65</v>
          </cell>
          <cell r="GF316" t="str">
            <v>Monthly</v>
          </cell>
          <cell r="GG316" t="str">
            <v>Constant</v>
          </cell>
          <cell r="GH316">
            <v>20.79</v>
          </cell>
          <cell r="GU316">
            <v>0</v>
          </cell>
          <cell r="GV316" t="b">
            <v>0</v>
          </cell>
          <cell r="HI316" t="str">
            <v>Uniform Rate</v>
          </cell>
          <cell r="HK316">
            <v>2.77</v>
          </cell>
        </row>
        <row r="317">
          <cell r="A317" t="str">
            <v>Pittsboro</v>
          </cell>
          <cell r="B317" t="str">
            <v>Pittsboro</v>
          </cell>
          <cell r="C317" t="str">
            <v>OF</v>
          </cell>
          <cell r="D317" t="str">
            <v>Both Water and Sewer</v>
          </cell>
          <cell r="E317" t="str">
            <v>per 1000 gallons</v>
          </cell>
          <cell r="F317" t="str">
            <v>06-07</v>
          </cell>
          <cell r="G317" t="str">
            <v>Does not include garbage collection fee of $12/month.</v>
          </cell>
          <cell r="H317" t="b">
            <v>0</v>
          </cell>
          <cell r="J317" t="b">
            <v>1</v>
          </cell>
          <cell r="K317" t="b">
            <v>0</v>
          </cell>
          <cell r="L317" t="str">
            <v>Monthly</v>
          </cell>
          <cell r="M317" t="str">
            <v>Constant</v>
          </cell>
          <cell r="N317">
            <v>12.34</v>
          </cell>
          <cell r="AA317">
            <v>2</v>
          </cell>
          <cell r="AB317" t="b">
            <v>0</v>
          </cell>
          <cell r="AO317" t="str">
            <v>Uniform Rate</v>
          </cell>
          <cell r="AQ317">
            <v>3.3</v>
          </cell>
          <cell r="BR317" t="str">
            <v>Monthly</v>
          </cell>
          <cell r="BS317" t="str">
            <v>Constant</v>
          </cell>
          <cell r="BT317">
            <v>21.67</v>
          </cell>
          <cell r="CG317">
            <v>2</v>
          </cell>
          <cell r="CH317" t="b">
            <v>0</v>
          </cell>
          <cell r="CU317" t="str">
            <v>Uniform Rate</v>
          </cell>
          <cell r="CW317">
            <v>6.6</v>
          </cell>
          <cell r="DX317" t="b">
            <v>1</v>
          </cell>
          <cell r="DY317" t="b">
            <v>0</v>
          </cell>
          <cell r="DZ317" t="str">
            <v>Monthly</v>
          </cell>
          <cell r="EA317" t="str">
            <v>Constant</v>
          </cell>
          <cell r="EB317">
            <v>12</v>
          </cell>
          <cell r="EO317">
            <v>2</v>
          </cell>
          <cell r="EP317" t="b">
            <v>0</v>
          </cell>
          <cell r="FC317" t="str">
            <v>Uniform Rate</v>
          </cell>
          <cell r="FE317">
            <v>4.7</v>
          </cell>
          <cell r="GF317" t="str">
            <v>Monthly</v>
          </cell>
          <cell r="GG317" t="str">
            <v>Constant</v>
          </cell>
          <cell r="GH317">
            <v>24</v>
          </cell>
          <cell r="GU317">
            <v>2</v>
          </cell>
          <cell r="GV317" t="b">
            <v>0</v>
          </cell>
          <cell r="HI317" t="str">
            <v>Uniform Rate</v>
          </cell>
          <cell r="HK317">
            <v>9.4</v>
          </cell>
        </row>
        <row r="318">
          <cell r="A318" t="str">
            <v>Plymouth</v>
          </cell>
          <cell r="B318" t="str">
            <v>Plymouth</v>
          </cell>
          <cell r="C318" t="str">
            <v>SE</v>
          </cell>
          <cell r="D318" t="str">
            <v>Both Water and Sewer</v>
          </cell>
          <cell r="E318" t="str">
            <v>per 1000 gallons</v>
          </cell>
          <cell r="F318" t="str">
            <v>06-07</v>
          </cell>
          <cell r="H318" t="b">
            <v>0</v>
          </cell>
          <cell r="J318" t="b">
            <v>0</v>
          </cell>
          <cell r="K318" t="b">
            <v>0</v>
          </cell>
          <cell r="L318" t="str">
            <v>Unknown</v>
          </cell>
          <cell r="M318" t="str">
            <v>Constant</v>
          </cell>
          <cell r="N318">
            <v>18.600000000000001</v>
          </cell>
          <cell r="AA318">
            <v>2</v>
          </cell>
          <cell r="AB318" t="b">
            <v>0</v>
          </cell>
          <cell r="AO318" t="str">
            <v>Increasing Block</v>
          </cell>
          <cell r="AW318">
            <v>10</v>
          </cell>
          <cell r="BG318">
            <v>2.75</v>
          </cell>
          <cell r="BQ318">
            <v>5.35</v>
          </cell>
          <cell r="CH318" t="b">
            <v>0</v>
          </cell>
          <cell r="DX318" t="b">
            <v>0</v>
          </cell>
          <cell r="DY318" t="b">
            <v>0</v>
          </cell>
          <cell r="DZ318" t="str">
            <v>Unknown</v>
          </cell>
          <cell r="EA318" t="str">
            <v>Constant</v>
          </cell>
          <cell r="EB318">
            <v>21</v>
          </cell>
          <cell r="EO318">
            <v>2</v>
          </cell>
          <cell r="EP318" t="b">
            <v>0</v>
          </cell>
          <cell r="FC318" t="str">
            <v>Increasing Block</v>
          </cell>
          <cell r="FK318">
            <v>10</v>
          </cell>
          <cell r="FU318">
            <v>3</v>
          </cell>
          <cell r="GE318">
            <v>6</v>
          </cell>
          <cell r="GV318" t="b">
            <v>0</v>
          </cell>
        </row>
        <row r="319">
          <cell r="A319" t="str">
            <v>Polkton</v>
          </cell>
          <cell r="B319" t="str">
            <v>Polkton</v>
          </cell>
          <cell r="C319" t="str">
            <v>OF</v>
          </cell>
          <cell r="D319" t="str">
            <v>Both Water and Sewer</v>
          </cell>
          <cell r="E319" t="str">
            <v>per 1000 gallons</v>
          </cell>
          <cell r="F319" t="str">
            <v>06-07</v>
          </cell>
          <cell r="G319" t="str">
            <v>Has rates for one local shared meter.</v>
          </cell>
          <cell r="H319" t="b">
            <v>0</v>
          </cell>
          <cell r="J319" t="b">
            <v>0</v>
          </cell>
          <cell r="K319" t="b">
            <v>0</v>
          </cell>
          <cell r="L319" t="str">
            <v>Monthly</v>
          </cell>
          <cell r="M319" t="str">
            <v>Constant</v>
          </cell>
          <cell r="N319">
            <v>10</v>
          </cell>
          <cell r="AA319">
            <v>3</v>
          </cell>
          <cell r="AB319" t="b">
            <v>0</v>
          </cell>
          <cell r="AO319" t="str">
            <v>Uniform Rate</v>
          </cell>
          <cell r="AQ319">
            <v>2</v>
          </cell>
          <cell r="CH319" t="b">
            <v>0</v>
          </cell>
          <cell r="DX319" t="b">
            <v>0</v>
          </cell>
          <cell r="DY319" t="b">
            <v>0</v>
          </cell>
          <cell r="DZ319" t="str">
            <v>Monthly</v>
          </cell>
          <cell r="EA319" t="str">
            <v>Constant</v>
          </cell>
          <cell r="EB319">
            <v>12</v>
          </cell>
          <cell r="EO319">
            <v>0</v>
          </cell>
          <cell r="EP319" t="b">
            <v>0</v>
          </cell>
          <cell r="FC319" t="str">
            <v>Uniform Rate</v>
          </cell>
          <cell r="FE319">
            <v>3</v>
          </cell>
          <cell r="GV319" t="b">
            <v>0</v>
          </cell>
        </row>
        <row r="320">
          <cell r="A320" t="str">
            <v>Pollocksville</v>
          </cell>
          <cell r="B320" t="str">
            <v>Pollocksville</v>
          </cell>
          <cell r="C320" t="str">
            <v>OF</v>
          </cell>
          <cell r="D320" t="str">
            <v>Both Water and Sewer</v>
          </cell>
          <cell r="E320" t="str">
            <v>per 1000 gallons</v>
          </cell>
          <cell r="F320" t="str">
            <v>06-07</v>
          </cell>
          <cell r="H320" t="b">
            <v>0</v>
          </cell>
          <cell r="J320" t="b">
            <v>0</v>
          </cell>
          <cell r="K320" t="b">
            <v>0</v>
          </cell>
          <cell r="L320" t="str">
            <v>Monthly</v>
          </cell>
          <cell r="M320" t="str">
            <v>Constant</v>
          </cell>
          <cell r="N320">
            <v>15</v>
          </cell>
          <cell r="AA320">
            <v>2</v>
          </cell>
          <cell r="AB320" t="b">
            <v>0</v>
          </cell>
          <cell r="AO320" t="str">
            <v>Uniform Rate</v>
          </cell>
          <cell r="AQ320">
            <v>3.25</v>
          </cell>
          <cell r="CH320" t="b">
            <v>0</v>
          </cell>
          <cell r="DX320" t="b">
            <v>0</v>
          </cell>
          <cell r="DY320" t="b">
            <v>0</v>
          </cell>
          <cell r="DZ320" t="str">
            <v>Monthly</v>
          </cell>
          <cell r="EA320" t="str">
            <v>Constant</v>
          </cell>
          <cell r="EB320">
            <v>25</v>
          </cell>
          <cell r="EO320">
            <v>2</v>
          </cell>
          <cell r="EP320" t="b">
            <v>0</v>
          </cell>
          <cell r="FC320" t="str">
            <v>Uniform Rate</v>
          </cell>
          <cell r="FE320">
            <v>6.75</v>
          </cell>
          <cell r="GV320" t="b">
            <v>0</v>
          </cell>
        </row>
        <row r="321">
          <cell r="A321" t="str">
            <v>Powellsville</v>
          </cell>
          <cell r="B321" t="str">
            <v>Powellsville</v>
          </cell>
          <cell r="C321" t="str">
            <v>0506</v>
          </cell>
          <cell r="D321" t="str">
            <v>Water Only</v>
          </cell>
          <cell r="E321" t="str">
            <v>per 1000 gallons</v>
          </cell>
          <cell r="F321" t="str">
            <v>05-06</v>
          </cell>
          <cell r="G321" t="str">
            <v>Flat rate of $21 for inside includes $4 for garbage pickup (not included in the model) - outside charge is $17 which does not include garbage pickup. No sewage, but in process of obtaining sewage grant. Will revert to reading meters after sewer installed.</v>
          </cell>
          <cell r="H321" t="b">
            <v>0</v>
          </cell>
          <cell r="J321" t="b">
            <v>1</v>
          </cell>
          <cell r="K321" t="b">
            <v>0</v>
          </cell>
          <cell r="L321" t="str">
            <v>Monthly</v>
          </cell>
          <cell r="M321" t="str">
            <v>None</v>
          </cell>
          <cell r="AA321">
            <v>0</v>
          </cell>
          <cell r="AB321" t="b">
            <v>0</v>
          </cell>
          <cell r="AO321" t="str">
            <v>None (Flat Fee)</v>
          </cell>
          <cell r="AP321">
            <v>17</v>
          </cell>
          <cell r="BR321" t="str">
            <v>Monthly</v>
          </cell>
          <cell r="BS321" t="str">
            <v>None</v>
          </cell>
          <cell r="CG321">
            <v>0</v>
          </cell>
          <cell r="CH321" t="b">
            <v>0</v>
          </cell>
          <cell r="CU321" t="str">
            <v>None (Flat Fee)</v>
          </cell>
          <cell r="CV321">
            <v>17</v>
          </cell>
          <cell r="DX321" t="b">
            <v>0</v>
          </cell>
          <cell r="DY321" t="b">
            <v>0</v>
          </cell>
          <cell r="EP321" t="b">
            <v>0</v>
          </cell>
          <cell r="GV321" t="b">
            <v>0</v>
          </cell>
        </row>
        <row r="322">
          <cell r="A322" t="str">
            <v>Princeton</v>
          </cell>
          <cell r="B322" t="str">
            <v>Princeton</v>
          </cell>
          <cell r="C322" t="str">
            <v>SE</v>
          </cell>
          <cell r="D322" t="str">
            <v>Both Water and Sewer</v>
          </cell>
          <cell r="E322" t="str">
            <v>per 1000 gallons</v>
          </cell>
          <cell r="F322" t="str">
            <v>06-07</v>
          </cell>
          <cell r="H322" t="b">
            <v>0</v>
          </cell>
          <cell r="J322" t="b">
            <v>1</v>
          </cell>
          <cell r="K322" t="b">
            <v>1</v>
          </cell>
          <cell r="L322" t="str">
            <v>Monthly</v>
          </cell>
          <cell r="M322" t="str">
            <v>Constant</v>
          </cell>
          <cell r="N322">
            <v>5.62</v>
          </cell>
          <cell r="AA322">
            <v>0</v>
          </cell>
          <cell r="AB322" t="b">
            <v>0</v>
          </cell>
          <cell r="AO322" t="str">
            <v>Uniform Rate</v>
          </cell>
          <cell r="AQ322">
            <v>4.4000000000000004</v>
          </cell>
          <cell r="BR322" t="str">
            <v>Monthly</v>
          </cell>
          <cell r="BS322" t="str">
            <v>Constant</v>
          </cell>
          <cell r="BT322">
            <v>8.42</v>
          </cell>
          <cell r="CG322">
            <v>0</v>
          </cell>
          <cell r="CH322" t="b">
            <v>0</v>
          </cell>
          <cell r="CU322" t="str">
            <v>Uniform Rate</v>
          </cell>
          <cell r="CW322">
            <v>4.4000000000000004</v>
          </cell>
          <cell r="CY322">
            <v>0</v>
          </cell>
          <cell r="CZ322">
            <v>0</v>
          </cell>
          <cell r="DX322" t="b">
            <v>1</v>
          </cell>
          <cell r="DY322" t="b">
            <v>1</v>
          </cell>
          <cell r="DZ322" t="str">
            <v>Monthly</v>
          </cell>
          <cell r="EA322" t="str">
            <v>Constant</v>
          </cell>
          <cell r="EB322">
            <v>5.62</v>
          </cell>
          <cell r="EO322">
            <v>0</v>
          </cell>
          <cell r="EP322" t="b">
            <v>0</v>
          </cell>
          <cell r="FC322" t="str">
            <v>Uniform Rate</v>
          </cell>
          <cell r="FE322">
            <v>8.4</v>
          </cell>
          <cell r="GF322" t="str">
            <v>Monthly</v>
          </cell>
          <cell r="GG322" t="str">
            <v>Constant</v>
          </cell>
          <cell r="GH322">
            <v>8.42</v>
          </cell>
          <cell r="GU322">
            <v>0</v>
          </cell>
          <cell r="GV322" t="b">
            <v>0</v>
          </cell>
          <cell r="HI322" t="str">
            <v>Uniform Rate</v>
          </cell>
          <cell r="HK322">
            <v>8.4</v>
          </cell>
          <cell r="HM322">
            <v>0</v>
          </cell>
          <cell r="HN322">
            <v>0</v>
          </cell>
        </row>
        <row r="323">
          <cell r="A323" t="str">
            <v>Princeville</v>
          </cell>
          <cell r="B323" t="str">
            <v>Princeville</v>
          </cell>
          <cell r="C323" t="str">
            <v>SE</v>
          </cell>
          <cell r="D323" t="str">
            <v>Both Water and Sewer</v>
          </cell>
          <cell r="E323" t="str">
            <v>per 1000 gallons</v>
          </cell>
          <cell r="F323" t="str">
            <v>06-07</v>
          </cell>
          <cell r="H323" t="b">
            <v>0</v>
          </cell>
          <cell r="J323" t="b">
            <v>1</v>
          </cell>
          <cell r="K323" t="b">
            <v>0</v>
          </cell>
          <cell r="L323" t="str">
            <v>Unknown</v>
          </cell>
          <cell r="M323" t="str">
            <v>Constant</v>
          </cell>
          <cell r="N323">
            <v>17.649999999999999</v>
          </cell>
          <cell r="AA323">
            <v>3</v>
          </cell>
          <cell r="AB323" t="b">
            <v>0</v>
          </cell>
          <cell r="AO323" t="str">
            <v>Decreasing Block</v>
          </cell>
          <cell r="AW323">
            <v>5</v>
          </cell>
          <cell r="AX323">
            <v>20</v>
          </cell>
          <cell r="AY323">
            <v>200</v>
          </cell>
          <cell r="BG323">
            <v>2.6</v>
          </cell>
          <cell r="BH323">
            <v>1.8</v>
          </cell>
          <cell r="BI323">
            <v>1.2</v>
          </cell>
          <cell r="BQ323">
            <v>0.9</v>
          </cell>
          <cell r="BR323" t="str">
            <v>Unknown</v>
          </cell>
          <cell r="BS323" t="str">
            <v>Constant</v>
          </cell>
          <cell r="BT323">
            <v>22.06</v>
          </cell>
          <cell r="CG323">
            <v>3</v>
          </cell>
          <cell r="CH323" t="b">
            <v>0</v>
          </cell>
          <cell r="CU323" t="str">
            <v>Decreasing Block</v>
          </cell>
          <cell r="DC323">
            <v>5</v>
          </cell>
          <cell r="DD323">
            <v>20</v>
          </cell>
          <cell r="DE323">
            <v>200</v>
          </cell>
          <cell r="DM323">
            <v>3.3</v>
          </cell>
          <cell r="DN323">
            <v>2.2999999999999998</v>
          </cell>
          <cell r="DO323">
            <v>1.5</v>
          </cell>
          <cell r="DW323">
            <v>1.1000000000000001</v>
          </cell>
          <cell r="DX323" t="b">
            <v>1</v>
          </cell>
          <cell r="DY323" t="b">
            <v>0</v>
          </cell>
          <cell r="DZ323" t="str">
            <v>Unknown</v>
          </cell>
          <cell r="EA323" t="str">
            <v>Constant</v>
          </cell>
          <cell r="EB323">
            <v>17.829999999999998</v>
          </cell>
          <cell r="EO323">
            <v>3</v>
          </cell>
          <cell r="EP323" t="b">
            <v>0</v>
          </cell>
          <cell r="FC323" t="str">
            <v>Decreasing Block</v>
          </cell>
          <cell r="FK323">
            <v>5</v>
          </cell>
          <cell r="FL323">
            <v>20</v>
          </cell>
          <cell r="FM323">
            <v>200</v>
          </cell>
          <cell r="FU323">
            <v>2.6259999999999999</v>
          </cell>
          <cell r="FV323">
            <v>1.8180000000000001</v>
          </cell>
          <cell r="FW323">
            <v>1.212</v>
          </cell>
          <cell r="GE323">
            <v>0.90900000000000003</v>
          </cell>
          <cell r="GF323" t="str">
            <v>Unknown</v>
          </cell>
          <cell r="GG323" t="str">
            <v>Constant</v>
          </cell>
          <cell r="GH323">
            <v>22.28</v>
          </cell>
          <cell r="GU323">
            <v>3</v>
          </cell>
          <cell r="GV323" t="b">
            <v>0</v>
          </cell>
          <cell r="HI323" t="str">
            <v>Decreasing Block</v>
          </cell>
          <cell r="HQ323">
            <v>5</v>
          </cell>
          <cell r="HR323">
            <v>20</v>
          </cell>
          <cell r="HS323">
            <v>200</v>
          </cell>
          <cell r="IA323">
            <v>3.3330000000000002</v>
          </cell>
          <cell r="IB323">
            <v>2.323</v>
          </cell>
          <cell r="IC323">
            <v>1.5149999999999999</v>
          </cell>
          <cell r="IK323">
            <v>1.111</v>
          </cell>
        </row>
        <row r="324">
          <cell r="A324" t="str">
            <v>Raeford</v>
          </cell>
          <cell r="B324" t="str">
            <v>Raeford</v>
          </cell>
          <cell r="C324" t="str">
            <v>SE</v>
          </cell>
          <cell r="D324" t="str">
            <v>Both Water and Sewer</v>
          </cell>
          <cell r="E324" t="str">
            <v>per 1000 gallons</v>
          </cell>
          <cell r="F324" t="str">
            <v>06-07</v>
          </cell>
          <cell r="H324" t="b">
            <v>0</v>
          </cell>
          <cell r="J324" t="b">
            <v>1</v>
          </cell>
          <cell r="K324" t="b">
            <v>0</v>
          </cell>
          <cell r="L324" t="str">
            <v>Monthly</v>
          </cell>
          <cell r="M324" t="str">
            <v>Constant</v>
          </cell>
          <cell r="N324">
            <v>3.75</v>
          </cell>
          <cell r="AA324">
            <v>0</v>
          </cell>
          <cell r="AB324" t="b">
            <v>0</v>
          </cell>
          <cell r="AO324" t="str">
            <v>Uniform Rate</v>
          </cell>
          <cell r="AQ324">
            <v>1.25</v>
          </cell>
          <cell r="BR324" t="str">
            <v>Monthly</v>
          </cell>
          <cell r="BS324" t="str">
            <v>Constant</v>
          </cell>
          <cell r="BT324">
            <v>13.125</v>
          </cell>
          <cell r="CG324">
            <v>0</v>
          </cell>
          <cell r="CH324" t="b">
            <v>0</v>
          </cell>
          <cell r="CU324" t="str">
            <v>Uniform Rate</v>
          </cell>
          <cell r="CW324">
            <v>4.375</v>
          </cell>
          <cell r="DX324" t="b">
            <v>1</v>
          </cell>
          <cell r="DY324" t="b">
            <v>0</v>
          </cell>
          <cell r="DZ324" t="str">
            <v>Monthly</v>
          </cell>
          <cell r="EA324" t="str">
            <v>Constant</v>
          </cell>
          <cell r="EB324">
            <v>5.25</v>
          </cell>
          <cell r="EO324">
            <v>0</v>
          </cell>
          <cell r="EP324" t="b">
            <v>0</v>
          </cell>
          <cell r="FC324" t="str">
            <v>Uniform Rate</v>
          </cell>
          <cell r="FE324">
            <v>1.75</v>
          </cell>
          <cell r="GF324" t="str">
            <v>Monthly</v>
          </cell>
          <cell r="GG324" t="str">
            <v>Constant</v>
          </cell>
          <cell r="GH324">
            <v>18.375</v>
          </cell>
          <cell r="GU324">
            <v>0</v>
          </cell>
          <cell r="GV324" t="b">
            <v>0</v>
          </cell>
          <cell r="HI324" t="str">
            <v>Uniform Rate</v>
          </cell>
          <cell r="HK324">
            <v>6.125</v>
          </cell>
        </row>
        <row r="325">
          <cell r="A325" t="str">
            <v>Raleigh</v>
          </cell>
          <cell r="B325" t="str">
            <v>Raleigh</v>
          </cell>
          <cell r="C325" t="str">
            <v>OF</v>
          </cell>
          <cell r="D325" t="str">
            <v>Both Water and Sewer</v>
          </cell>
          <cell r="E325" t="str">
            <v>per 100 cf</v>
          </cell>
          <cell r="F325" t="str">
            <v>06-07</v>
          </cell>
          <cell r="G325" t="str">
            <v>Has unique rates for Garner, Rolesville, Wendell.</v>
          </cell>
          <cell r="H325" t="b">
            <v>0</v>
          </cell>
          <cell r="J325" t="b">
            <v>1</v>
          </cell>
          <cell r="K325" t="b">
            <v>0</v>
          </cell>
          <cell r="L325" t="str">
            <v>Bi-monthly</v>
          </cell>
          <cell r="M325" t="str">
            <v>By Meter Size</v>
          </cell>
          <cell r="P325">
            <v>6.2</v>
          </cell>
          <cell r="Q325">
            <v>6.97</v>
          </cell>
          <cell r="R325">
            <v>8.5</v>
          </cell>
          <cell r="S325">
            <v>12.34</v>
          </cell>
          <cell r="T325">
            <v>16.989999999999998</v>
          </cell>
          <cell r="U325">
            <v>29.32</v>
          </cell>
          <cell r="V325">
            <v>43.21</v>
          </cell>
          <cell r="W325">
            <v>78.290000000000006</v>
          </cell>
          <cell r="X325">
            <v>127.97</v>
          </cell>
          <cell r="Y325">
            <v>181.92</v>
          </cell>
          <cell r="AA325">
            <v>0</v>
          </cell>
          <cell r="AB325" t="b">
            <v>0</v>
          </cell>
          <cell r="AO325" t="str">
            <v>Uniform Rate</v>
          </cell>
          <cell r="AQ325">
            <v>1.56</v>
          </cell>
          <cell r="BR325" t="str">
            <v>Bi-monthly</v>
          </cell>
          <cell r="BS325" t="str">
            <v>By Meter Size</v>
          </cell>
          <cell r="BV325">
            <v>10.220000000000001</v>
          </cell>
          <cell r="BW325">
            <v>11.75</v>
          </cell>
          <cell r="BX325">
            <v>14.82</v>
          </cell>
          <cell r="BY325">
            <v>22.5</v>
          </cell>
          <cell r="BZ325">
            <v>31.81</v>
          </cell>
          <cell r="CA325">
            <v>56.46</v>
          </cell>
          <cell r="CB325">
            <v>84.24</v>
          </cell>
          <cell r="CC325">
            <v>154.41</v>
          </cell>
          <cell r="CD325">
            <v>253.75</v>
          </cell>
          <cell r="CE325">
            <v>361.66</v>
          </cell>
          <cell r="CG325">
            <v>0</v>
          </cell>
          <cell r="CH325" t="b">
            <v>0</v>
          </cell>
          <cell r="CU325" t="str">
            <v>Uniform Rate</v>
          </cell>
          <cell r="CW325">
            <v>3.12</v>
          </cell>
          <cell r="DX325" t="b">
            <v>1</v>
          </cell>
          <cell r="DY325" t="b">
            <v>0</v>
          </cell>
          <cell r="DZ325" t="str">
            <v>Bi-monthly</v>
          </cell>
          <cell r="EA325" t="str">
            <v>Constant</v>
          </cell>
          <cell r="EB325">
            <v>4.9800000000000004</v>
          </cell>
          <cell r="EO325">
            <v>0</v>
          </cell>
          <cell r="EP325" t="b">
            <v>0</v>
          </cell>
          <cell r="FC325" t="str">
            <v>Uniform Rate</v>
          </cell>
          <cell r="FE325">
            <v>1.45</v>
          </cell>
          <cell r="GF325" t="str">
            <v>Bi-monthly</v>
          </cell>
          <cell r="GG325" t="str">
            <v>Constant</v>
          </cell>
          <cell r="GH325">
            <v>7.78</v>
          </cell>
          <cell r="GU325">
            <v>0</v>
          </cell>
          <cell r="GV325" t="b">
            <v>0</v>
          </cell>
          <cell r="HI325" t="str">
            <v>Uniform Rate</v>
          </cell>
          <cell r="HK325">
            <v>2.9</v>
          </cell>
        </row>
        <row r="326">
          <cell r="A326" t="str">
            <v>Ramseur</v>
          </cell>
          <cell r="B326" t="str">
            <v>Ramseur</v>
          </cell>
          <cell r="C326" t="str">
            <v>of</v>
          </cell>
          <cell r="D326" t="str">
            <v>Both Water and Sewer</v>
          </cell>
          <cell r="E326" t="str">
            <v>per 1000 gallons</v>
          </cell>
          <cell r="F326" t="str">
            <v>06-07</v>
          </cell>
          <cell r="H326" t="b">
            <v>0</v>
          </cell>
          <cell r="J326" t="b">
            <v>1</v>
          </cell>
          <cell r="K326" t="b">
            <v>0</v>
          </cell>
          <cell r="L326" t="str">
            <v>Monthly</v>
          </cell>
          <cell r="M326" t="str">
            <v>Constant</v>
          </cell>
          <cell r="N326">
            <v>9</v>
          </cell>
          <cell r="AA326">
            <v>0</v>
          </cell>
          <cell r="AB326" t="b">
            <v>0</v>
          </cell>
          <cell r="AO326" t="str">
            <v>Uniform Rate</v>
          </cell>
          <cell r="AQ326">
            <v>3</v>
          </cell>
          <cell r="BR326" t="str">
            <v>Monthly</v>
          </cell>
          <cell r="BS326" t="str">
            <v>Constant</v>
          </cell>
          <cell r="BT326">
            <v>15</v>
          </cell>
          <cell r="CG326">
            <v>0</v>
          </cell>
          <cell r="CH326" t="b">
            <v>0</v>
          </cell>
          <cell r="CU326" t="str">
            <v>Uniform Rate</v>
          </cell>
          <cell r="CW326">
            <v>5</v>
          </cell>
          <cell r="DX326" t="b">
            <v>1</v>
          </cell>
          <cell r="DY326" t="b">
            <v>0</v>
          </cell>
          <cell r="DZ326" t="str">
            <v>Monthly</v>
          </cell>
          <cell r="EA326" t="str">
            <v>Constant</v>
          </cell>
          <cell r="EB326">
            <v>9</v>
          </cell>
          <cell r="EO326">
            <v>0</v>
          </cell>
          <cell r="EP326" t="b">
            <v>0</v>
          </cell>
          <cell r="FC326" t="str">
            <v>Uniform Rate</v>
          </cell>
          <cell r="FE326">
            <v>2.5</v>
          </cell>
          <cell r="GF326" t="str">
            <v>Monthly</v>
          </cell>
          <cell r="GG326" t="str">
            <v>Constant</v>
          </cell>
          <cell r="GH326">
            <v>9</v>
          </cell>
          <cell r="GU326">
            <v>0</v>
          </cell>
          <cell r="GV326" t="b">
            <v>0</v>
          </cell>
          <cell r="HI326" t="str">
            <v>Uniform Rate</v>
          </cell>
          <cell r="HK326">
            <v>2.5</v>
          </cell>
        </row>
        <row r="327">
          <cell r="A327" t="str">
            <v>Randleman</v>
          </cell>
          <cell r="B327" t="str">
            <v>Randleman</v>
          </cell>
          <cell r="C327" t="str">
            <v>0506</v>
          </cell>
          <cell r="D327" t="str">
            <v>Both Water and Sewer</v>
          </cell>
          <cell r="E327" t="str">
            <v>per 1000 gallons</v>
          </cell>
          <cell r="F327" t="str">
            <v>05-06</v>
          </cell>
          <cell r="H327" t="b">
            <v>0</v>
          </cell>
          <cell r="J327" t="b">
            <v>1</v>
          </cell>
          <cell r="K327" t="b">
            <v>0</v>
          </cell>
          <cell r="L327" t="str">
            <v>Bi-monthly</v>
          </cell>
          <cell r="M327" t="str">
            <v>Constant</v>
          </cell>
          <cell r="N327">
            <v>10.89</v>
          </cell>
          <cell r="AA327">
            <v>3</v>
          </cell>
          <cell r="AB327" t="b">
            <v>0</v>
          </cell>
          <cell r="AO327" t="str">
            <v>Uniform Rate</v>
          </cell>
          <cell r="AQ327">
            <v>3.42</v>
          </cell>
          <cell r="BR327" t="str">
            <v>Bi-monthly</v>
          </cell>
          <cell r="BS327" t="str">
            <v>Constant</v>
          </cell>
          <cell r="BT327">
            <v>20.52</v>
          </cell>
          <cell r="CG327">
            <v>3</v>
          </cell>
          <cell r="CH327" t="b">
            <v>0</v>
          </cell>
          <cell r="CU327" t="str">
            <v>Uniform Rate</v>
          </cell>
          <cell r="CW327">
            <v>6.84</v>
          </cell>
          <cell r="DX327" t="b">
            <v>1</v>
          </cell>
          <cell r="DY327" t="b">
            <v>0</v>
          </cell>
          <cell r="DZ327" t="str">
            <v>Bi-monthly</v>
          </cell>
          <cell r="EA327" t="str">
            <v>Constant</v>
          </cell>
          <cell r="EB327">
            <v>10.89</v>
          </cell>
          <cell r="EO327">
            <v>3</v>
          </cell>
          <cell r="EP327" t="b">
            <v>0</v>
          </cell>
          <cell r="FC327" t="str">
            <v>Uniform Rate</v>
          </cell>
          <cell r="FE327">
            <v>3.42</v>
          </cell>
          <cell r="GF327" t="str">
            <v>Bi-monthly</v>
          </cell>
          <cell r="GG327" t="str">
            <v>Constant</v>
          </cell>
          <cell r="GH327">
            <v>20.52</v>
          </cell>
          <cell r="GU327">
            <v>3</v>
          </cell>
          <cell r="GV327" t="b">
            <v>0</v>
          </cell>
          <cell r="HI327" t="str">
            <v>Uniform Rate</v>
          </cell>
          <cell r="HK327">
            <v>6.84</v>
          </cell>
        </row>
        <row r="328">
          <cell r="A328" t="str">
            <v>Ranlo</v>
          </cell>
          <cell r="B328" t="str">
            <v>Ranlo</v>
          </cell>
          <cell r="C328" t="str">
            <v>SE</v>
          </cell>
          <cell r="D328" t="str">
            <v>Both Water and Sewer</v>
          </cell>
          <cell r="E328" t="str">
            <v>per 1000 gallons</v>
          </cell>
          <cell r="F328" t="str">
            <v>06-07</v>
          </cell>
          <cell r="H328" t="b">
            <v>0</v>
          </cell>
          <cell r="I328" t="str">
            <v>Water bill includes minimum and customer charges plus availability fee</v>
          </cell>
          <cell r="J328" t="b">
            <v>1</v>
          </cell>
          <cell r="K328" t="b">
            <v>0</v>
          </cell>
          <cell r="L328" t="str">
            <v>Monthly</v>
          </cell>
          <cell r="M328" t="str">
            <v>By Meter Size</v>
          </cell>
          <cell r="Q328">
            <v>10.09</v>
          </cell>
          <cell r="R328">
            <v>12.09</v>
          </cell>
          <cell r="S328">
            <v>13.09</v>
          </cell>
          <cell r="T328">
            <v>14.09</v>
          </cell>
          <cell r="V328">
            <v>16.09</v>
          </cell>
          <cell r="W328">
            <v>18.09</v>
          </cell>
          <cell r="X328">
            <v>20.09</v>
          </cell>
          <cell r="Y328">
            <v>22.09</v>
          </cell>
          <cell r="AA328">
            <v>1</v>
          </cell>
          <cell r="AB328" t="b">
            <v>0</v>
          </cell>
          <cell r="AO328" t="str">
            <v>Uniform Rate</v>
          </cell>
          <cell r="AQ328">
            <v>5.59</v>
          </cell>
          <cell r="BR328" t="str">
            <v>Monthly</v>
          </cell>
          <cell r="BS328" t="str">
            <v>By Meter Size</v>
          </cell>
          <cell r="BW328">
            <v>15.68</v>
          </cell>
          <cell r="BX328">
            <v>17.68</v>
          </cell>
          <cell r="BY328">
            <v>18.68</v>
          </cell>
          <cell r="BZ328">
            <v>19.68</v>
          </cell>
          <cell r="CB328">
            <v>21.68</v>
          </cell>
          <cell r="CC328">
            <v>23.68</v>
          </cell>
          <cell r="CD328">
            <v>25.68</v>
          </cell>
          <cell r="CE328">
            <v>27.68</v>
          </cell>
          <cell r="CG328">
            <v>1</v>
          </cell>
          <cell r="CH328" t="b">
            <v>0</v>
          </cell>
          <cell r="CU328" t="str">
            <v>Uniform Rate</v>
          </cell>
          <cell r="CW328">
            <v>11.18</v>
          </cell>
          <cell r="CY328">
            <v>0</v>
          </cell>
          <cell r="CZ328">
            <v>0</v>
          </cell>
          <cell r="DX328" t="b">
            <v>1</v>
          </cell>
          <cell r="DY328" t="b">
            <v>0</v>
          </cell>
          <cell r="DZ328" t="str">
            <v>Monthly</v>
          </cell>
          <cell r="EA328" t="str">
            <v>Constant</v>
          </cell>
          <cell r="EB328">
            <v>4.26</v>
          </cell>
          <cell r="EO328">
            <v>1</v>
          </cell>
          <cell r="EP328" t="b">
            <v>0</v>
          </cell>
          <cell r="FC328" t="str">
            <v>Uniform Rate</v>
          </cell>
          <cell r="FE328">
            <v>4.26</v>
          </cell>
          <cell r="GF328" t="str">
            <v>Monthly</v>
          </cell>
          <cell r="GG328" t="str">
            <v>Constant</v>
          </cell>
          <cell r="GH328">
            <v>8.52</v>
          </cell>
          <cell r="GU328">
            <v>1</v>
          </cell>
          <cell r="GV328" t="b">
            <v>0</v>
          </cell>
          <cell r="HI328" t="str">
            <v>Uniform Rate</v>
          </cell>
          <cell r="HK328">
            <v>8.52</v>
          </cell>
          <cell r="HM328">
            <v>0</v>
          </cell>
          <cell r="HN328">
            <v>0</v>
          </cell>
        </row>
        <row r="329">
          <cell r="A329" t="str">
            <v>Red Springs</v>
          </cell>
          <cell r="B329" t="str">
            <v>Red Springs</v>
          </cell>
          <cell r="C329" t="str">
            <v>SE</v>
          </cell>
          <cell r="D329" t="str">
            <v>Both Water and Sewer</v>
          </cell>
          <cell r="E329" t="str">
            <v>per 1000 gallons</v>
          </cell>
          <cell r="F329" t="str">
            <v>06-07</v>
          </cell>
          <cell r="H329" t="b">
            <v>0</v>
          </cell>
          <cell r="J329" t="b">
            <v>1</v>
          </cell>
          <cell r="K329" t="b">
            <v>0</v>
          </cell>
          <cell r="L329" t="str">
            <v>Monthly</v>
          </cell>
          <cell r="M329" t="str">
            <v>Constant</v>
          </cell>
          <cell r="N329">
            <v>13.62</v>
          </cell>
          <cell r="AA329">
            <v>3</v>
          </cell>
          <cell r="AB329" t="b">
            <v>0</v>
          </cell>
          <cell r="AO329" t="str">
            <v>Decreasing Block</v>
          </cell>
          <cell r="AW329">
            <v>8</v>
          </cell>
          <cell r="AX329">
            <v>20</v>
          </cell>
          <cell r="AY329">
            <v>40</v>
          </cell>
          <cell r="BG329">
            <v>2.46</v>
          </cell>
          <cell r="BH329">
            <v>2.29</v>
          </cell>
          <cell r="BI329">
            <v>2.04</v>
          </cell>
          <cell r="BQ329">
            <v>1.85</v>
          </cell>
          <cell r="BR329" t="str">
            <v>Monthly</v>
          </cell>
          <cell r="BS329" t="str">
            <v>Constant</v>
          </cell>
          <cell r="BT329">
            <v>25.74</v>
          </cell>
          <cell r="CG329">
            <v>3</v>
          </cell>
          <cell r="CH329" t="b">
            <v>0</v>
          </cell>
          <cell r="CU329" t="str">
            <v>Decreasing Block</v>
          </cell>
          <cell r="DC329">
            <v>8</v>
          </cell>
          <cell r="DD329">
            <v>20</v>
          </cell>
          <cell r="DE329">
            <v>40</v>
          </cell>
          <cell r="DM329">
            <v>4.93</v>
          </cell>
          <cell r="DN329">
            <v>4.5999999999999996</v>
          </cell>
          <cell r="DO329">
            <v>4.09</v>
          </cell>
          <cell r="DW329">
            <v>3.72</v>
          </cell>
          <cell r="DX329" t="b">
            <v>1</v>
          </cell>
          <cell r="DY329" t="b">
            <v>0</v>
          </cell>
          <cell r="DZ329" t="str">
            <v>Monthly</v>
          </cell>
          <cell r="EA329" t="str">
            <v>Constant</v>
          </cell>
          <cell r="EB329">
            <v>19.22</v>
          </cell>
          <cell r="EO329">
            <v>3</v>
          </cell>
          <cell r="EP329" t="b">
            <v>0</v>
          </cell>
          <cell r="FC329" t="str">
            <v>Decreasing Block</v>
          </cell>
          <cell r="FK329">
            <v>8</v>
          </cell>
          <cell r="FL329">
            <v>20</v>
          </cell>
          <cell r="FM329">
            <v>40</v>
          </cell>
          <cell r="FU329">
            <v>3.16</v>
          </cell>
          <cell r="FV329">
            <v>2.99</v>
          </cell>
          <cell r="FW329">
            <v>2.74</v>
          </cell>
          <cell r="GE329">
            <v>2.5499999999999998</v>
          </cell>
          <cell r="GF329" t="str">
            <v>Monthly</v>
          </cell>
          <cell r="GG329" t="str">
            <v>Constant</v>
          </cell>
          <cell r="GH329">
            <v>36.94</v>
          </cell>
          <cell r="GU329">
            <v>3</v>
          </cell>
          <cell r="GV329" t="b">
            <v>0</v>
          </cell>
          <cell r="HI329" t="str">
            <v>Decreasing Block</v>
          </cell>
          <cell r="HQ329">
            <v>8</v>
          </cell>
          <cell r="HR329">
            <v>20</v>
          </cell>
          <cell r="HS329">
            <v>40</v>
          </cell>
          <cell r="IA329">
            <v>6.33</v>
          </cell>
          <cell r="IB329">
            <v>6</v>
          </cell>
          <cell r="IC329">
            <v>5.49</v>
          </cell>
          <cell r="IK329">
            <v>5.12</v>
          </cell>
        </row>
        <row r="330">
          <cell r="A330" t="str">
            <v>Reidsville</v>
          </cell>
          <cell r="B330" t="str">
            <v>Reidsville</v>
          </cell>
          <cell r="C330" t="str">
            <v>SE</v>
          </cell>
          <cell r="D330" t="str">
            <v>Both Water and Sewer</v>
          </cell>
          <cell r="E330" t="str">
            <v>per 100 cf</v>
          </cell>
          <cell r="F330" t="str">
            <v>06-07</v>
          </cell>
          <cell r="H330" t="b">
            <v>0</v>
          </cell>
          <cell r="J330" t="b">
            <v>1</v>
          </cell>
          <cell r="K330" t="b">
            <v>1</v>
          </cell>
          <cell r="L330" t="str">
            <v>Monthly</v>
          </cell>
          <cell r="M330" t="str">
            <v>Constant</v>
          </cell>
          <cell r="N330">
            <v>3.33</v>
          </cell>
          <cell r="AA330">
            <v>0</v>
          </cell>
          <cell r="AB330" t="b">
            <v>0</v>
          </cell>
          <cell r="AO330" t="str">
            <v>Uniform Rate</v>
          </cell>
          <cell r="AQ330">
            <v>1.19</v>
          </cell>
          <cell r="BR330" t="str">
            <v>Monthly</v>
          </cell>
          <cell r="BS330" t="str">
            <v>Constant</v>
          </cell>
          <cell r="BT330">
            <v>8.3249999999999993</v>
          </cell>
          <cell r="CG330">
            <v>0</v>
          </cell>
          <cell r="CH330" t="b">
            <v>0</v>
          </cell>
          <cell r="CU330" t="str">
            <v>Uniform Rate</v>
          </cell>
          <cell r="CW330">
            <v>2.9750000000000001</v>
          </cell>
          <cell r="CY330">
            <v>0</v>
          </cell>
          <cell r="CZ330">
            <v>0</v>
          </cell>
          <cell r="DX330" t="b">
            <v>1</v>
          </cell>
          <cell r="DY330" t="b">
            <v>1</v>
          </cell>
          <cell r="DZ330" t="str">
            <v>Monthly</v>
          </cell>
          <cell r="EA330" t="str">
            <v>Constant</v>
          </cell>
          <cell r="EB330">
            <v>8.77</v>
          </cell>
          <cell r="EO330">
            <v>0</v>
          </cell>
          <cell r="EP330" t="b">
            <v>0</v>
          </cell>
          <cell r="FC330" t="str">
            <v>Uniform Rate</v>
          </cell>
          <cell r="FE330">
            <v>2.75</v>
          </cell>
          <cell r="GF330" t="str">
            <v>Monthly</v>
          </cell>
          <cell r="GG330" t="str">
            <v>Constant</v>
          </cell>
          <cell r="GH330">
            <v>17.54</v>
          </cell>
          <cell r="GU330">
            <v>0</v>
          </cell>
          <cell r="GV330" t="b">
            <v>0</v>
          </cell>
          <cell r="HI330" t="str">
            <v>Uniform Rate</v>
          </cell>
          <cell r="HK330">
            <v>5.5</v>
          </cell>
        </row>
        <row r="331">
          <cell r="A331" t="str">
            <v>Rhodhiss</v>
          </cell>
          <cell r="B331" t="str">
            <v>Rhodhiss</v>
          </cell>
          <cell r="C331" t="str">
            <v>0506</v>
          </cell>
          <cell r="D331" t="str">
            <v>Both Water and Sewer</v>
          </cell>
          <cell r="E331" t="str">
            <v>per 1000 gallons</v>
          </cell>
          <cell r="F331" t="str">
            <v>05-06</v>
          </cell>
          <cell r="H331" t="b">
            <v>0</v>
          </cell>
          <cell r="J331" t="b">
            <v>1</v>
          </cell>
          <cell r="K331" t="b">
            <v>0</v>
          </cell>
          <cell r="L331" t="str">
            <v>Monthly</v>
          </cell>
          <cell r="M331" t="str">
            <v>Constant</v>
          </cell>
          <cell r="N331">
            <v>8</v>
          </cell>
          <cell r="AA331">
            <v>1</v>
          </cell>
          <cell r="AB331" t="b">
            <v>0</v>
          </cell>
          <cell r="AO331" t="str">
            <v>Uniform Rate</v>
          </cell>
          <cell r="AQ331">
            <v>2</v>
          </cell>
          <cell r="BR331" t="str">
            <v>Monthly</v>
          </cell>
          <cell r="BS331" t="str">
            <v>Constant</v>
          </cell>
          <cell r="BT331">
            <v>16</v>
          </cell>
          <cell r="CG331">
            <v>1</v>
          </cell>
          <cell r="CH331" t="b">
            <v>0</v>
          </cell>
          <cell r="CU331" t="str">
            <v>Uniform Rate</v>
          </cell>
          <cell r="CW331">
            <v>4</v>
          </cell>
          <cell r="DX331" t="b">
            <v>1</v>
          </cell>
          <cell r="DY331" t="b">
            <v>0</v>
          </cell>
          <cell r="DZ331" t="str">
            <v>Monthly</v>
          </cell>
          <cell r="EA331" t="str">
            <v>Constant</v>
          </cell>
          <cell r="EB331">
            <v>8</v>
          </cell>
          <cell r="EO331">
            <v>1</v>
          </cell>
          <cell r="EP331" t="b">
            <v>0</v>
          </cell>
          <cell r="FC331" t="str">
            <v>Uniform Rate</v>
          </cell>
          <cell r="FE331">
            <v>2</v>
          </cell>
          <cell r="GF331" t="str">
            <v>Monthly</v>
          </cell>
          <cell r="GG331" t="str">
            <v>Constant</v>
          </cell>
          <cell r="GH331">
            <v>16</v>
          </cell>
          <cell r="GU331">
            <v>1</v>
          </cell>
          <cell r="GV331" t="b">
            <v>0</v>
          </cell>
          <cell r="HI331" t="str">
            <v>Uniform Rate</v>
          </cell>
          <cell r="HK331">
            <v>4</v>
          </cell>
        </row>
        <row r="332">
          <cell r="A332" t="str">
            <v>Richmond County</v>
          </cell>
          <cell r="B332" t="str">
            <v>Richmond County</v>
          </cell>
          <cell r="C332" t="str">
            <v>SE</v>
          </cell>
          <cell r="D332" t="str">
            <v>Water Only</v>
          </cell>
          <cell r="E332" t="str">
            <v>per 1000 gallons</v>
          </cell>
          <cell r="F332" t="str">
            <v>06-07</v>
          </cell>
          <cell r="H332" t="b">
            <v>0</v>
          </cell>
          <cell r="J332" t="b">
            <v>0</v>
          </cell>
          <cell r="K332" t="b">
            <v>1</v>
          </cell>
          <cell r="L332" t="str">
            <v>Monthly</v>
          </cell>
          <cell r="M332" t="str">
            <v>Constant</v>
          </cell>
          <cell r="N332">
            <v>16</v>
          </cell>
          <cell r="AA332">
            <v>2</v>
          </cell>
          <cell r="AB332" t="b">
            <v>0</v>
          </cell>
          <cell r="AO332" t="str">
            <v>Decreasing Block</v>
          </cell>
          <cell r="AW332">
            <v>5</v>
          </cell>
          <cell r="AX332">
            <v>10</v>
          </cell>
          <cell r="AY332">
            <v>20</v>
          </cell>
          <cell r="AZ332">
            <v>35</v>
          </cell>
          <cell r="BA332">
            <v>50</v>
          </cell>
          <cell r="BB332">
            <v>100</v>
          </cell>
          <cell r="BC332">
            <v>500</v>
          </cell>
          <cell r="BG332">
            <v>4.75</v>
          </cell>
          <cell r="BH332">
            <v>4.3</v>
          </cell>
          <cell r="BI332">
            <v>3.95</v>
          </cell>
          <cell r="BJ332">
            <v>3.6</v>
          </cell>
          <cell r="BK332">
            <v>3.4</v>
          </cell>
          <cell r="BL332">
            <v>3</v>
          </cell>
          <cell r="BM332">
            <v>2.7</v>
          </cell>
          <cell r="BQ332">
            <v>2.35</v>
          </cell>
          <cell r="CH332" t="b">
            <v>0</v>
          </cell>
          <cell r="DX332" t="b">
            <v>0</v>
          </cell>
          <cell r="DY332" t="b">
            <v>0</v>
          </cell>
          <cell r="EP332" t="b">
            <v>0</v>
          </cell>
          <cell r="GV332" t="b">
            <v>0</v>
          </cell>
        </row>
        <row r="333">
          <cell r="A333" t="str">
            <v>River Bend</v>
          </cell>
          <cell r="B333" t="str">
            <v>River Bend</v>
          </cell>
          <cell r="C333" t="str">
            <v>SE</v>
          </cell>
          <cell r="D333" t="str">
            <v>Both Water and Sewer</v>
          </cell>
          <cell r="E333" t="str">
            <v>per 1000 gallons</v>
          </cell>
          <cell r="F333" t="str">
            <v>06-07</v>
          </cell>
          <cell r="G333" t="str">
            <v>Monthly charges on rate sheet are multiplied by 2 to account for bimonthly billing.</v>
          </cell>
          <cell r="H333" t="b">
            <v>0</v>
          </cell>
          <cell r="J333" t="b">
            <v>0</v>
          </cell>
          <cell r="K333" t="b">
            <v>1</v>
          </cell>
          <cell r="L333" t="str">
            <v>Bi-monthly</v>
          </cell>
          <cell r="M333" t="str">
            <v>Constant</v>
          </cell>
          <cell r="N333">
            <v>27</v>
          </cell>
          <cell r="AA333">
            <v>0</v>
          </cell>
          <cell r="AB333" t="b">
            <v>0</v>
          </cell>
          <cell r="AO333" t="str">
            <v>Uniform Rate</v>
          </cell>
          <cell r="AQ333">
            <v>3</v>
          </cell>
          <cell r="CH333" t="b">
            <v>0</v>
          </cell>
          <cell r="DX333" t="b">
            <v>0</v>
          </cell>
          <cell r="DY333" t="b">
            <v>1</v>
          </cell>
          <cell r="DZ333" t="str">
            <v>Bi-monthly</v>
          </cell>
          <cell r="EA333" t="str">
            <v>Constant</v>
          </cell>
          <cell r="EB333">
            <v>38.799999999999997</v>
          </cell>
          <cell r="EO333">
            <v>0</v>
          </cell>
          <cell r="EP333" t="b">
            <v>0</v>
          </cell>
          <cell r="FC333" t="str">
            <v>Uniform Rate</v>
          </cell>
          <cell r="FE333">
            <v>5.9</v>
          </cell>
          <cell r="GV333" t="b">
            <v>0</v>
          </cell>
        </row>
        <row r="334">
          <cell r="A334" t="str">
            <v>Roanoke Rapids Sanitary District</v>
          </cell>
          <cell r="B334" t="str">
            <v>Roanoke Rapids Sanitary District</v>
          </cell>
          <cell r="C334" t="str">
            <v>SE</v>
          </cell>
          <cell r="D334" t="str">
            <v>Both Water and Sewer</v>
          </cell>
          <cell r="E334" t="str">
            <v>per 1000 gallons</v>
          </cell>
          <cell r="F334" t="str">
            <v>06-07</v>
          </cell>
          <cell r="H334" t="b">
            <v>0</v>
          </cell>
          <cell r="J334" t="b">
            <v>1</v>
          </cell>
          <cell r="K334" t="b">
            <v>0</v>
          </cell>
          <cell r="L334" t="str">
            <v>Monthly</v>
          </cell>
          <cell r="M334" t="str">
            <v>Constant</v>
          </cell>
          <cell r="N334">
            <v>6.5</v>
          </cell>
          <cell r="AA334">
            <v>2</v>
          </cell>
          <cell r="AB334" t="b">
            <v>0</v>
          </cell>
          <cell r="AO334" t="str">
            <v>Decreasing Block</v>
          </cell>
          <cell r="AW334">
            <v>20</v>
          </cell>
          <cell r="AX334">
            <v>300</v>
          </cell>
          <cell r="AY334">
            <v>5000</v>
          </cell>
          <cell r="AZ334">
            <v>15000</v>
          </cell>
          <cell r="BG334">
            <v>1.9</v>
          </cell>
          <cell r="BH334">
            <v>1.61</v>
          </cell>
          <cell r="BI334">
            <v>1.49</v>
          </cell>
          <cell r="BJ334">
            <v>1.19</v>
          </cell>
          <cell r="BQ334">
            <v>1.0900000000000001</v>
          </cell>
          <cell r="BR334" t="str">
            <v>Monthly</v>
          </cell>
          <cell r="BS334" t="str">
            <v>Constant</v>
          </cell>
          <cell r="BT334">
            <v>11.6</v>
          </cell>
          <cell r="CG334">
            <v>2</v>
          </cell>
          <cell r="CH334" t="b">
            <v>0</v>
          </cell>
          <cell r="CU334" t="str">
            <v>Decreasing Block</v>
          </cell>
          <cell r="DC334">
            <v>20</v>
          </cell>
          <cell r="DD334">
            <v>300</v>
          </cell>
          <cell r="DE334">
            <v>5000</v>
          </cell>
          <cell r="DM334">
            <v>2.7</v>
          </cell>
          <cell r="DN334">
            <v>2.2999999999999998</v>
          </cell>
          <cell r="DO334">
            <v>2.1</v>
          </cell>
          <cell r="DW334">
            <v>1.75</v>
          </cell>
          <cell r="DX334" t="b">
            <v>1</v>
          </cell>
          <cell r="DY334" t="b">
            <v>0</v>
          </cell>
          <cell r="DZ334" t="str">
            <v>Monthly</v>
          </cell>
          <cell r="EA334" t="str">
            <v>Constant</v>
          </cell>
          <cell r="EB334">
            <v>9.5</v>
          </cell>
          <cell r="EO334">
            <v>2</v>
          </cell>
          <cell r="EP334" t="b">
            <v>0</v>
          </cell>
          <cell r="FC334" t="str">
            <v>Uniform Rate</v>
          </cell>
          <cell r="FE334">
            <v>3.1</v>
          </cell>
          <cell r="GF334" t="str">
            <v>Monthly</v>
          </cell>
          <cell r="GG334" t="str">
            <v>Constant</v>
          </cell>
          <cell r="GH334">
            <v>16.899999999999999</v>
          </cell>
          <cell r="GU334">
            <v>2</v>
          </cell>
          <cell r="GV334" t="b">
            <v>0</v>
          </cell>
          <cell r="HI334" t="str">
            <v>Uniform Rate</v>
          </cell>
          <cell r="HK334">
            <v>4.6500000000000004</v>
          </cell>
        </row>
        <row r="335">
          <cell r="A335" t="str">
            <v>Robbins</v>
          </cell>
          <cell r="B335" t="str">
            <v>Robbins</v>
          </cell>
          <cell r="C335" t="str">
            <v>0506</v>
          </cell>
          <cell r="D335" t="str">
            <v>Both Water and Sewer</v>
          </cell>
          <cell r="E335" t="str">
            <v>per 1000 gallons</v>
          </cell>
          <cell r="F335" t="str">
            <v>05-06</v>
          </cell>
          <cell r="H335" t="b">
            <v>0</v>
          </cell>
          <cell r="J335" t="b">
            <v>1</v>
          </cell>
          <cell r="K335" t="b">
            <v>0</v>
          </cell>
          <cell r="L335" t="str">
            <v>Unknown</v>
          </cell>
          <cell r="M335" t="str">
            <v>Constant</v>
          </cell>
          <cell r="N335">
            <v>13</v>
          </cell>
          <cell r="AA335">
            <v>0</v>
          </cell>
          <cell r="AB335" t="b">
            <v>0</v>
          </cell>
          <cell r="AO335" t="str">
            <v>Increasing Block</v>
          </cell>
          <cell r="AW335">
            <v>3</v>
          </cell>
          <cell r="AX335">
            <v>6</v>
          </cell>
          <cell r="BG335">
            <v>2.71</v>
          </cell>
          <cell r="BH335">
            <v>3.1</v>
          </cell>
          <cell r="BQ335">
            <v>3.8</v>
          </cell>
          <cell r="BR335" t="str">
            <v>Unknown</v>
          </cell>
          <cell r="BS335" t="str">
            <v>Constant</v>
          </cell>
          <cell r="BT335">
            <v>26</v>
          </cell>
          <cell r="CG335">
            <v>0</v>
          </cell>
          <cell r="CH335" t="b">
            <v>0</v>
          </cell>
          <cell r="CU335" t="str">
            <v>Increasing Block</v>
          </cell>
          <cell r="DC335">
            <v>3</v>
          </cell>
          <cell r="DD335">
            <v>6</v>
          </cell>
          <cell r="DM335">
            <v>5.42</v>
          </cell>
          <cell r="DN335">
            <v>6.2</v>
          </cell>
          <cell r="DW335">
            <v>7.6</v>
          </cell>
          <cell r="DX335" t="b">
            <v>1</v>
          </cell>
          <cell r="DY335" t="b">
            <v>0</v>
          </cell>
          <cell r="DZ335" t="str">
            <v>Unknown</v>
          </cell>
          <cell r="EA335" t="str">
            <v>Constant</v>
          </cell>
          <cell r="EB335">
            <v>12</v>
          </cell>
          <cell r="EO335">
            <v>0</v>
          </cell>
          <cell r="EP335" t="b">
            <v>0</v>
          </cell>
          <cell r="FC335" t="str">
            <v>Increasing Block</v>
          </cell>
          <cell r="FK335">
            <v>3</v>
          </cell>
          <cell r="FL335">
            <v>6</v>
          </cell>
          <cell r="FU335">
            <v>3.71</v>
          </cell>
          <cell r="FV335">
            <v>4.0999999999999996</v>
          </cell>
          <cell r="GE335">
            <v>4.8</v>
          </cell>
          <cell r="GF335" t="str">
            <v>Unknown</v>
          </cell>
          <cell r="GG335" t="str">
            <v>Constant</v>
          </cell>
          <cell r="GH335">
            <v>12</v>
          </cell>
          <cell r="GU335">
            <v>0</v>
          </cell>
          <cell r="GV335" t="b">
            <v>0</v>
          </cell>
          <cell r="HI335" t="str">
            <v>Increasing Block</v>
          </cell>
          <cell r="HQ335">
            <v>3</v>
          </cell>
          <cell r="HR335">
            <v>6</v>
          </cell>
          <cell r="IA335">
            <v>3.71</v>
          </cell>
          <cell r="IB335">
            <v>4.0999999999999996</v>
          </cell>
          <cell r="IK335">
            <v>4.8</v>
          </cell>
        </row>
        <row r="336">
          <cell r="A336" t="str">
            <v>Robbinsville</v>
          </cell>
          <cell r="B336" t="str">
            <v>Robbinsville</v>
          </cell>
          <cell r="C336" t="str">
            <v>SE</v>
          </cell>
          <cell r="D336" t="str">
            <v>Both Water and Sewer</v>
          </cell>
          <cell r="E336" t="str">
            <v>per 1000 gallons</v>
          </cell>
          <cell r="F336" t="str">
            <v>06-07</v>
          </cell>
          <cell r="H336" t="b">
            <v>0</v>
          </cell>
          <cell r="J336" t="b">
            <v>1</v>
          </cell>
          <cell r="K336" t="b">
            <v>1</v>
          </cell>
          <cell r="L336" t="str">
            <v>Unknown</v>
          </cell>
          <cell r="M336" t="str">
            <v>Constant</v>
          </cell>
          <cell r="N336">
            <v>10.4</v>
          </cell>
          <cell r="AA336">
            <v>3</v>
          </cell>
          <cell r="AB336" t="b">
            <v>0</v>
          </cell>
          <cell r="AO336" t="str">
            <v>Uniform Rate</v>
          </cell>
          <cell r="AQ336">
            <v>3.1</v>
          </cell>
          <cell r="BR336" t="str">
            <v>Unknown</v>
          </cell>
          <cell r="BS336" t="str">
            <v>Constant</v>
          </cell>
          <cell r="BT336">
            <v>18.8</v>
          </cell>
          <cell r="CG336">
            <v>3</v>
          </cell>
          <cell r="CH336" t="b">
            <v>0</v>
          </cell>
          <cell r="CU336" t="str">
            <v>Uniform Rate</v>
          </cell>
          <cell r="CW336">
            <v>3.6</v>
          </cell>
          <cell r="DX336" t="b">
            <v>1</v>
          </cell>
          <cell r="DY336" t="b">
            <v>1</v>
          </cell>
          <cell r="DZ336" t="str">
            <v>Unknown</v>
          </cell>
          <cell r="EA336" t="str">
            <v>Constant</v>
          </cell>
          <cell r="EB336">
            <v>7.8</v>
          </cell>
          <cell r="EO336">
            <v>3</v>
          </cell>
          <cell r="EP336" t="b">
            <v>0</v>
          </cell>
          <cell r="FC336" t="str">
            <v>Uniform Rate</v>
          </cell>
          <cell r="FE336">
            <v>2.3250000000000002</v>
          </cell>
          <cell r="GF336" t="str">
            <v>Unknown</v>
          </cell>
          <cell r="GG336" t="str">
            <v>Constant</v>
          </cell>
          <cell r="GH336">
            <v>14.1</v>
          </cell>
          <cell r="GU336">
            <v>3</v>
          </cell>
          <cell r="GV336" t="b">
            <v>0</v>
          </cell>
          <cell r="HI336" t="str">
            <v>Uniform Rate</v>
          </cell>
          <cell r="HK336">
            <v>2.7</v>
          </cell>
        </row>
        <row r="337">
          <cell r="A337" t="str">
            <v>Robersonville</v>
          </cell>
          <cell r="B337" t="str">
            <v>Robersonville</v>
          </cell>
          <cell r="C337" t="str">
            <v>SE</v>
          </cell>
          <cell r="D337" t="str">
            <v>Both Water and Sewer</v>
          </cell>
          <cell r="E337" t="str">
            <v>per 1000 gallons</v>
          </cell>
          <cell r="F337" t="str">
            <v>06-07</v>
          </cell>
          <cell r="H337" t="b">
            <v>0</v>
          </cell>
          <cell r="J337" t="b">
            <v>1</v>
          </cell>
          <cell r="K337" t="b">
            <v>0</v>
          </cell>
          <cell r="L337" t="str">
            <v>Unknown</v>
          </cell>
          <cell r="M337" t="str">
            <v>Constant</v>
          </cell>
          <cell r="N337">
            <v>11.5</v>
          </cell>
          <cell r="AA337">
            <v>4</v>
          </cell>
          <cell r="AB337" t="b">
            <v>0</v>
          </cell>
          <cell r="AO337" t="str">
            <v>Uniform Rate</v>
          </cell>
          <cell r="AQ337">
            <v>2.875</v>
          </cell>
          <cell r="BR337" t="str">
            <v>Unknown</v>
          </cell>
          <cell r="BS337" t="str">
            <v>Constant</v>
          </cell>
          <cell r="BT337">
            <v>23</v>
          </cell>
          <cell r="CG337">
            <v>4</v>
          </cell>
          <cell r="CH337" t="b">
            <v>0</v>
          </cell>
          <cell r="CU337" t="str">
            <v>Uniform Rate</v>
          </cell>
          <cell r="CW337">
            <v>5.75</v>
          </cell>
          <cell r="CY337">
            <v>0</v>
          </cell>
          <cell r="CZ337">
            <v>0</v>
          </cell>
          <cell r="DX337" t="b">
            <v>1</v>
          </cell>
          <cell r="DY337" t="b">
            <v>0</v>
          </cell>
          <cell r="DZ337" t="str">
            <v>Unknown</v>
          </cell>
          <cell r="EA337" t="str">
            <v>Constant</v>
          </cell>
          <cell r="EB337">
            <v>17.25</v>
          </cell>
          <cell r="EO337">
            <v>4</v>
          </cell>
          <cell r="EP337" t="b">
            <v>0</v>
          </cell>
          <cell r="FC337" t="str">
            <v>Uniform Rate</v>
          </cell>
          <cell r="FE337">
            <v>4.3125</v>
          </cell>
          <cell r="GF337" t="str">
            <v>Unknown</v>
          </cell>
          <cell r="GG337" t="str">
            <v>Constant</v>
          </cell>
          <cell r="GH337">
            <v>23</v>
          </cell>
          <cell r="GU337">
            <v>4</v>
          </cell>
          <cell r="GV337" t="b">
            <v>0</v>
          </cell>
          <cell r="HI337" t="str">
            <v>Uniform Rate</v>
          </cell>
          <cell r="HK337">
            <v>5.75</v>
          </cell>
          <cell r="HM337">
            <v>0</v>
          </cell>
          <cell r="HN337">
            <v>0</v>
          </cell>
        </row>
        <row r="338">
          <cell r="A338" t="str">
            <v>Robeson County</v>
          </cell>
          <cell r="B338" t="str">
            <v>Robeson County</v>
          </cell>
          <cell r="C338" t="str">
            <v>SE</v>
          </cell>
          <cell r="D338" t="str">
            <v>Water Only</v>
          </cell>
          <cell r="E338" t="str">
            <v>per 1000 gallons</v>
          </cell>
          <cell r="F338" t="str">
            <v>06-07</v>
          </cell>
          <cell r="H338" t="b">
            <v>0</v>
          </cell>
          <cell r="J338" t="b">
            <v>0</v>
          </cell>
          <cell r="K338" t="b">
            <v>0</v>
          </cell>
          <cell r="L338" t="str">
            <v>Monthly</v>
          </cell>
          <cell r="M338" t="str">
            <v>Constant</v>
          </cell>
          <cell r="N338">
            <v>9</v>
          </cell>
          <cell r="AA338">
            <v>2</v>
          </cell>
          <cell r="AB338" t="b">
            <v>0</v>
          </cell>
          <cell r="AO338" t="str">
            <v>Decreasing Block</v>
          </cell>
          <cell r="AW338">
            <v>6</v>
          </cell>
          <cell r="AX338">
            <v>8</v>
          </cell>
          <cell r="AY338">
            <v>10</v>
          </cell>
          <cell r="AZ338">
            <v>50</v>
          </cell>
          <cell r="BA338">
            <v>100</v>
          </cell>
          <cell r="BG338">
            <v>3.75</v>
          </cell>
          <cell r="BH338">
            <v>3.5</v>
          </cell>
          <cell r="BI338">
            <v>3</v>
          </cell>
          <cell r="BJ338">
            <v>2.5</v>
          </cell>
          <cell r="BK338">
            <v>2.25</v>
          </cell>
          <cell r="BQ338">
            <v>1.5</v>
          </cell>
          <cell r="CH338" t="b">
            <v>0</v>
          </cell>
          <cell r="DX338" t="b">
            <v>0</v>
          </cell>
          <cell r="DY338" t="b">
            <v>0</v>
          </cell>
          <cell r="EP338" t="b">
            <v>0</v>
          </cell>
          <cell r="GV338" t="b">
            <v>0</v>
          </cell>
        </row>
        <row r="339">
          <cell r="A339" t="str">
            <v>Rockingham</v>
          </cell>
          <cell r="B339" t="str">
            <v>Rockingham</v>
          </cell>
          <cell r="C339" t="str">
            <v>OF</v>
          </cell>
          <cell r="D339" t="str">
            <v>Both Water and Sewer</v>
          </cell>
          <cell r="E339" t="str">
            <v>per 1000 gallons</v>
          </cell>
          <cell r="F339" t="str">
            <v>06-07</v>
          </cell>
          <cell r="G339" t="str">
            <v>Has industrial rates. Responded that it does not have commercial rates in survey.</v>
          </cell>
          <cell r="H339" t="b">
            <v>0</v>
          </cell>
          <cell r="J339" t="b">
            <v>1</v>
          </cell>
          <cell r="K339" t="b">
            <v>0</v>
          </cell>
          <cell r="L339" t="str">
            <v>Monthly</v>
          </cell>
          <cell r="M339" t="str">
            <v>Constant</v>
          </cell>
          <cell r="N339">
            <v>6.9</v>
          </cell>
          <cell r="AA339">
            <v>2</v>
          </cell>
          <cell r="AB339" t="b">
            <v>0</v>
          </cell>
          <cell r="AO339" t="str">
            <v>Decreasing Block</v>
          </cell>
          <cell r="AW339">
            <v>50</v>
          </cell>
          <cell r="AX339">
            <v>250</v>
          </cell>
          <cell r="BG339">
            <v>1.6</v>
          </cell>
          <cell r="BH339">
            <v>1.35</v>
          </cell>
          <cell r="BQ339">
            <v>1.05</v>
          </cell>
          <cell r="BR339" t="str">
            <v>Monthly</v>
          </cell>
          <cell r="BS339" t="str">
            <v>Constant</v>
          </cell>
          <cell r="BT339">
            <v>13.9</v>
          </cell>
          <cell r="CG339">
            <v>2</v>
          </cell>
          <cell r="CH339" t="b">
            <v>0</v>
          </cell>
          <cell r="CU339" t="str">
            <v>Decreasing Block</v>
          </cell>
          <cell r="DC339">
            <v>50</v>
          </cell>
          <cell r="DD339">
            <v>250</v>
          </cell>
          <cell r="DM339">
            <v>3.2</v>
          </cell>
          <cell r="DN339">
            <v>2.65</v>
          </cell>
          <cell r="DW339">
            <v>2.1</v>
          </cell>
          <cell r="DX339" t="b">
            <v>1</v>
          </cell>
          <cell r="DY339" t="b">
            <v>0</v>
          </cell>
          <cell r="DZ339" t="str">
            <v>Monthly</v>
          </cell>
          <cell r="EA339" t="str">
            <v>Constant</v>
          </cell>
          <cell r="EB339">
            <v>3.6</v>
          </cell>
          <cell r="EO339">
            <v>2</v>
          </cell>
          <cell r="EP339" t="b">
            <v>0</v>
          </cell>
          <cell r="FC339" t="str">
            <v>Decreasing Block</v>
          </cell>
          <cell r="FK339">
            <v>50</v>
          </cell>
          <cell r="FL339">
            <v>250</v>
          </cell>
          <cell r="FU339">
            <v>1.6</v>
          </cell>
          <cell r="FV339">
            <v>1.3</v>
          </cell>
          <cell r="GE339">
            <v>1.05</v>
          </cell>
          <cell r="GF339" t="str">
            <v>Monthly</v>
          </cell>
          <cell r="GG339" t="str">
            <v>Constant</v>
          </cell>
          <cell r="GH339">
            <v>7.1</v>
          </cell>
          <cell r="GU339">
            <v>2</v>
          </cell>
          <cell r="GV339" t="b">
            <v>0</v>
          </cell>
          <cell r="HI339" t="str">
            <v>Decreasing Block</v>
          </cell>
          <cell r="HQ339">
            <v>50</v>
          </cell>
          <cell r="HR339">
            <v>250</v>
          </cell>
          <cell r="IA339">
            <v>3.2</v>
          </cell>
          <cell r="IB339">
            <v>2.65</v>
          </cell>
          <cell r="IK339">
            <v>2.1</v>
          </cell>
        </row>
        <row r="340">
          <cell r="A340" t="str">
            <v>Rocky Mount</v>
          </cell>
          <cell r="B340" t="str">
            <v>Rocky Mount</v>
          </cell>
          <cell r="C340" t="str">
            <v>SE</v>
          </cell>
          <cell r="D340" t="str">
            <v>Both Water and Sewer</v>
          </cell>
          <cell r="E340" t="str">
            <v>per 100 cf</v>
          </cell>
          <cell r="F340" t="str">
            <v>06-07</v>
          </cell>
          <cell r="H340" t="b">
            <v>0</v>
          </cell>
          <cell r="J340" t="b">
            <v>1</v>
          </cell>
          <cell r="K340" t="b">
            <v>0</v>
          </cell>
          <cell r="L340" t="str">
            <v>Monthly</v>
          </cell>
          <cell r="M340" t="str">
            <v>Constant</v>
          </cell>
          <cell r="N340">
            <v>6.15</v>
          </cell>
          <cell r="AA340">
            <v>0</v>
          </cell>
          <cell r="AB340" t="b">
            <v>0</v>
          </cell>
          <cell r="AO340" t="str">
            <v>Increasing/Decreasing Block</v>
          </cell>
          <cell r="AW340">
            <v>4</v>
          </cell>
          <cell r="AX340">
            <v>1000</v>
          </cell>
          <cell r="AY340">
            <v>6000</v>
          </cell>
          <cell r="BG340">
            <v>1.22</v>
          </cell>
          <cell r="BH340">
            <v>1.61</v>
          </cell>
          <cell r="BI340">
            <v>1.46</v>
          </cell>
          <cell r="BQ340">
            <v>1.44</v>
          </cell>
          <cell r="BR340" t="str">
            <v>Monthly</v>
          </cell>
          <cell r="BS340" t="str">
            <v>Constant</v>
          </cell>
          <cell r="BT340">
            <v>12.3</v>
          </cell>
          <cell r="CG340">
            <v>0</v>
          </cell>
          <cell r="CH340" t="b">
            <v>0</v>
          </cell>
          <cell r="CU340" t="str">
            <v>Increasing/Decreasing Block</v>
          </cell>
          <cell r="DC340">
            <v>4</v>
          </cell>
          <cell r="DD340">
            <v>1000</v>
          </cell>
          <cell r="DE340">
            <v>3000</v>
          </cell>
          <cell r="DF340">
            <v>6000</v>
          </cell>
          <cell r="DG340">
            <v>40000</v>
          </cell>
          <cell r="DM340">
            <v>2.44</v>
          </cell>
          <cell r="DN340">
            <v>3.22</v>
          </cell>
          <cell r="DO340">
            <v>2.92</v>
          </cell>
          <cell r="DP340">
            <v>2.5499999999999998</v>
          </cell>
          <cell r="DQ340">
            <v>2.15</v>
          </cell>
          <cell r="DW340">
            <v>1.8</v>
          </cell>
          <cell r="DX340" t="b">
            <v>1</v>
          </cell>
          <cell r="DY340" t="b">
            <v>0</v>
          </cell>
          <cell r="DZ340" t="str">
            <v>Monthly</v>
          </cell>
          <cell r="EA340" t="str">
            <v>Constant</v>
          </cell>
          <cell r="EB340">
            <v>7.6</v>
          </cell>
          <cell r="EO340">
            <v>0</v>
          </cell>
          <cell r="EP340" t="b">
            <v>0</v>
          </cell>
          <cell r="FC340" t="str">
            <v>Increasing Block</v>
          </cell>
          <cell r="FK340">
            <v>4</v>
          </cell>
          <cell r="FU340">
            <v>2.31</v>
          </cell>
          <cell r="GE340">
            <v>2.54</v>
          </cell>
          <cell r="GF340" t="str">
            <v>Monthly</v>
          </cell>
          <cell r="GG340" t="str">
            <v>Constant</v>
          </cell>
          <cell r="GH340">
            <v>15.2</v>
          </cell>
          <cell r="GU340">
            <v>0</v>
          </cell>
          <cell r="GV340" t="b">
            <v>0</v>
          </cell>
          <cell r="HI340" t="str">
            <v>Increasing Block</v>
          </cell>
          <cell r="HQ340">
            <v>4</v>
          </cell>
          <cell r="IA340">
            <v>2.31</v>
          </cell>
          <cell r="IK340">
            <v>2.54</v>
          </cell>
        </row>
        <row r="341">
          <cell r="A341" t="str">
            <v>Rose Hill</v>
          </cell>
          <cell r="B341" t="str">
            <v>Rose Hill</v>
          </cell>
          <cell r="C341" t="str">
            <v>SE</v>
          </cell>
          <cell r="D341" t="str">
            <v>Both Water and Sewer</v>
          </cell>
          <cell r="E341" t="str">
            <v>per 1000 gallons</v>
          </cell>
          <cell r="F341" t="str">
            <v>06-07</v>
          </cell>
          <cell r="G341" t="str">
            <v>Lists commercial rates for sewer, but they are same as residential sewer rates</v>
          </cell>
          <cell r="H341" t="b">
            <v>0</v>
          </cell>
          <cell r="J341" t="b">
            <v>1</v>
          </cell>
          <cell r="K341" t="b">
            <v>1</v>
          </cell>
          <cell r="L341" t="str">
            <v>Monthly</v>
          </cell>
          <cell r="M341" t="str">
            <v>Constant</v>
          </cell>
          <cell r="N341">
            <v>8.1999999999999993</v>
          </cell>
          <cell r="AA341">
            <v>2</v>
          </cell>
          <cell r="AB341" t="b">
            <v>0</v>
          </cell>
          <cell r="AO341" t="str">
            <v>Uniform Rate</v>
          </cell>
          <cell r="AQ341">
            <v>0.9</v>
          </cell>
          <cell r="BR341" t="str">
            <v>Monthly</v>
          </cell>
          <cell r="BS341" t="str">
            <v>Constant</v>
          </cell>
          <cell r="BT341">
            <v>16.399999999999999</v>
          </cell>
          <cell r="CG341">
            <v>2</v>
          </cell>
          <cell r="CH341" t="b">
            <v>0</v>
          </cell>
          <cell r="CU341" t="str">
            <v>Uniform Rate</v>
          </cell>
          <cell r="CW341">
            <v>1.8</v>
          </cell>
          <cell r="DX341" t="b">
            <v>1</v>
          </cell>
          <cell r="DY341" t="b">
            <v>0</v>
          </cell>
          <cell r="DZ341" t="str">
            <v>Monthly</v>
          </cell>
          <cell r="EA341" t="str">
            <v>Constant</v>
          </cell>
          <cell r="EB341">
            <v>9</v>
          </cell>
          <cell r="EO341">
            <v>0</v>
          </cell>
          <cell r="EP341" t="b">
            <v>0</v>
          </cell>
          <cell r="FC341" t="str">
            <v>Uniform Rate</v>
          </cell>
          <cell r="FE341">
            <v>3.1</v>
          </cell>
          <cell r="GF341" t="str">
            <v>Monthly</v>
          </cell>
          <cell r="GG341" t="str">
            <v>Constant</v>
          </cell>
          <cell r="GH341">
            <v>18</v>
          </cell>
          <cell r="GU341">
            <v>0</v>
          </cell>
          <cell r="GV341" t="b">
            <v>0</v>
          </cell>
          <cell r="HI341" t="str">
            <v>Uniform Rate</v>
          </cell>
          <cell r="HK341">
            <v>6.2</v>
          </cell>
        </row>
        <row r="342">
          <cell r="A342" t="str">
            <v>Roseboro</v>
          </cell>
          <cell r="B342" t="str">
            <v>Roseboro</v>
          </cell>
          <cell r="C342" t="str">
            <v>OF</v>
          </cell>
          <cell r="D342" t="str">
            <v>Both Water and Sewer</v>
          </cell>
          <cell r="E342" t="str">
            <v>per 1000 gallons</v>
          </cell>
          <cell r="F342" t="str">
            <v>06-07</v>
          </cell>
          <cell r="H342" t="b">
            <v>0</v>
          </cell>
          <cell r="J342" t="b">
            <v>1</v>
          </cell>
          <cell r="K342" t="b">
            <v>0</v>
          </cell>
          <cell r="L342" t="str">
            <v>Monthly</v>
          </cell>
          <cell r="M342" t="str">
            <v>Constant</v>
          </cell>
          <cell r="N342">
            <v>14</v>
          </cell>
          <cell r="AA342">
            <v>3</v>
          </cell>
          <cell r="AB342" t="b">
            <v>0</v>
          </cell>
          <cell r="AO342" t="str">
            <v>Uniform Rate</v>
          </cell>
          <cell r="AQ342">
            <v>4</v>
          </cell>
          <cell r="BR342" t="str">
            <v>Monthly</v>
          </cell>
          <cell r="BS342" t="str">
            <v>Constant</v>
          </cell>
          <cell r="BT342">
            <v>23</v>
          </cell>
          <cell r="CG342">
            <v>3</v>
          </cell>
          <cell r="CH342" t="b">
            <v>0</v>
          </cell>
          <cell r="CU342" t="str">
            <v>Uniform Rate</v>
          </cell>
          <cell r="CW342">
            <v>6</v>
          </cell>
          <cell r="DX342" t="b">
            <v>1</v>
          </cell>
          <cell r="DY342" t="b">
            <v>0</v>
          </cell>
          <cell r="DZ342" t="str">
            <v>Monthly</v>
          </cell>
          <cell r="EA342" t="str">
            <v>Constant</v>
          </cell>
          <cell r="EB342">
            <v>16</v>
          </cell>
          <cell r="EO342">
            <v>3</v>
          </cell>
          <cell r="EP342" t="b">
            <v>0</v>
          </cell>
          <cell r="FC342" t="str">
            <v>Uniform Rate</v>
          </cell>
          <cell r="FE342">
            <v>4</v>
          </cell>
          <cell r="GF342" t="str">
            <v>Monthly</v>
          </cell>
          <cell r="GG342" t="str">
            <v>Constant</v>
          </cell>
          <cell r="GH342">
            <v>23</v>
          </cell>
          <cell r="GU342">
            <v>3</v>
          </cell>
          <cell r="GV342" t="b">
            <v>0</v>
          </cell>
          <cell r="HI342" t="str">
            <v>Uniform Rate</v>
          </cell>
          <cell r="HK342">
            <v>6</v>
          </cell>
        </row>
        <row r="343">
          <cell r="A343" t="str">
            <v>Rosman</v>
          </cell>
          <cell r="B343" t="str">
            <v>Rosman</v>
          </cell>
          <cell r="C343" t="str">
            <v>SE</v>
          </cell>
          <cell r="D343" t="str">
            <v>Both Water and Sewer</v>
          </cell>
          <cell r="E343" t="str">
            <v>per 1000 gallons</v>
          </cell>
          <cell r="F343" t="str">
            <v>06-07</v>
          </cell>
          <cell r="H343" t="b">
            <v>0</v>
          </cell>
          <cell r="J343" t="b">
            <v>1</v>
          </cell>
          <cell r="K343" t="b">
            <v>1</v>
          </cell>
          <cell r="L343" t="str">
            <v>Monthly</v>
          </cell>
          <cell r="M343" t="str">
            <v>Constant</v>
          </cell>
          <cell r="N343">
            <v>13</v>
          </cell>
          <cell r="AA343">
            <v>3</v>
          </cell>
          <cell r="AB343" t="b">
            <v>0</v>
          </cell>
          <cell r="AO343" t="str">
            <v>Increasing Block</v>
          </cell>
          <cell r="AW343">
            <v>10</v>
          </cell>
          <cell r="AX343">
            <v>15</v>
          </cell>
          <cell r="AY343">
            <v>30</v>
          </cell>
          <cell r="AZ343">
            <v>50</v>
          </cell>
          <cell r="BG343">
            <v>3</v>
          </cell>
          <cell r="BH343">
            <v>4.5</v>
          </cell>
          <cell r="BI343">
            <v>5.5</v>
          </cell>
          <cell r="BJ343">
            <v>6.5</v>
          </cell>
          <cell r="BQ343">
            <v>7</v>
          </cell>
          <cell r="BR343" t="str">
            <v>Monthly</v>
          </cell>
          <cell r="BS343" t="str">
            <v>Constant</v>
          </cell>
          <cell r="BT343">
            <v>19</v>
          </cell>
          <cell r="CG343">
            <v>3</v>
          </cell>
          <cell r="CH343" t="b">
            <v>0</v>
          </cell>
          <cell r="CU343" t="str">
            <v>Increasing Block</v>
          </cell>
          <cell r="DC343">
            <v>10</v>
          </cell>
          <cell r="DD343">
            <v>15</v>
          </cell>
          <cell r="DE343">
            <v>30</v>
          </cell>
          <cell r="DF343">
            <v>50</v>
          </cell>
          <cell r="DM343">
            <v>3</v>
          </cell>
          <cell r="DN343">
            <v>4.5</v>
          </cell>
          <cell r="DO343">
            <v>5.5</v>
          </cell>
          <cell r="DP343">
            <v>6.5</v>
          </cell>
          <cell r="DW343">
            <v>7</v>
          </cell>
          <cell r="DX343" t="b">
            <v>1</v>
          </cell>
          <cell r="DY343" t="b">
            <v>1</v>
          </cell>
          <cell r="DZ343" t="str">
            <v>Monthly</v>
          </cell>
          <cell r="EA343" t="str">
            <v>Constant</v>
          </cell>
          <cell r="EB343">
            <v>19</v>
          </cell>
          <cell r="EO343">
            <v>3</v>
          </cell>
          <cell r="EP343" t="b">
            <v>0</v>
          </cell>
          <cell r="FC343" t="str">
            <v>Increasing Block</v>
          </cell>
          <cell r="FK343">
            <v>10</v>
          </cell>
          <cell r="FL343">
            <v>15</v>
          </cell>
          <cell r="FM343">
            <v>30</v>
          </cell>
          <cell r="FN343">
            <v>50</v>
          </cell>
          <cell r="FU343">
            <v>4</v>
          </cell>
          <cell r="FV343">
            <v>5.5</v>
          </cell>
          <cell r="FW343">
            <v>6.5</v>
          </cell>
          <cell r="FX343">
            <v>7.5</v>
          </cell>
          <cell r="GE343">
            <v>8</v>
          </cell>
          <cell r="GF343" t="str">
            <v>Monthly</v>
          </cell>
          <cell r="GG343" t="str">
            <v>Constant</v>
          </cell>
          <cell r="GH343">
            <v>20</v>
          </cell>
          <cell r="GU343">
            <v>3</v>
          </cell>
          <cell r="GV343" t="b">
            <v>0</v>
          </cell>
          <cell r="HI343" t="str">
            <v>Increasing Block</v>
          </cell>
          <cell r="HM343">
            <v>0</v>
          </cell>
          <cell r="HN343">
            <v>0</v>
          </cell>
          <cell r="HQ343">
            <v>10</v>
          </cell>
          <cell r="HR343">
            <v>15</v>
          </cell>
          <cell r="HS343">
            <v>30</v>
          </cell>
          <cell r="HT343">
            <v>50</v>
          </cell>
          <cell r="IA343">
            <v>4</v>
          </cell>
          <cell r="IB343">
            <v>5.5</v>
          </cell>
          <cell r="IC343">
            <v>6.5</v>
          </cell>
          <cell r="ID343">
            <v>7.5</v>
          </cell>
          <cell r="IK343">
            <v>8</v>
          </cell>
        </row>
        <row r="344">
          <cell r="A344" t="str">
            <v>Rowland</v>
          </cell>
          <cell r="B344" t="str">
            <v>Rowland</v>
          </cell>
          <cell r="C344" t="str">
            <v>OF</v>
          </cell>
          <cell r="D344" t="str">
            <v>Both Water and Sewer</v>
          </cell>
          <cell r="E344" t="str">
            <v>per 1000 gallons</v>
          </cell>
          <cell r="F344" t="str">
            <v>06-07</v>
          </cell>
          <cell r="G344" t="str">
            <v>!! SPECIAL CASE !! Add debt service charge which is based on consumption to all bills (W/S Res/Comm In/Out). For each bill, regardless of type, add the following: 0-2k: $2.885.    2.1-5k  $4.04.     5.1-10k   $5.195.    10.1-25k  $6.35.    25.1k+  $9.815.</v>
          </cell>
          <cell r="H344" t="b">
            <v>1</v>
          </cell>
          <cell r="I344" t="str">
            <v>Includes debt service fee, split evenly between water and sewer bills.</v>
          </cell>
          <cell r="J344" t="b">
            <v>1</v>
          </cell>
          <cell r="K344" t="b">
            <v>1</v>
          </cell>
          <cell r="L344" t="str">
            <v>Monthly</v>
          </cell>
          <cell r="M344" t="str">
            <v>Constant</v>
          </cell>
          <cell r="N344">
            <v>14.96</v>
          </cell>
          <cell r="AA344">
            <v>2</v>
          </cell>
          <cell r="AB344" t="b">
            <v>0</v>
          </cell>
          <cell r="AO344" t="str">
            <v>Uniform Rate</v>
          </cell>
          <cell r="AQ344">
            <v>1.9</v>
          </cell>
          <cell r="BR344" t="str">
            <v>Monthly</v>
          </cell>
          <cell r="BS344" t="str">
            <v>Constant</v>
          </cell>
          <cell r="BT344">
            <v>29.92</v>
          </cell>
          <cell r="CG344">
            <v>2</v>
          </cell>
          <cell r="CH344" t="b">
            <v>0</v>
          </cell>
          <cell r="CU344" t="str">
            <v>Uniform Rate</v>
          </cell>
          <cell r="CW344">
            <v>3.8</v>
          </cell>
          <cell r="DX344" t="b">
            <v>1</v>
          </cell>
          <cell r="DY344" t="b">
            <v>1</v>
          </cell>
          <cell r="DZ344" t="str">
            <v>Monthly</v>
          </cell>
          <cell r="EA344" t="str">
            <v>Constant</v>
          </cell>
          <cell r="EB344">
            <v>17.32</v>
          </cell>
          <cell r="EO344">
            <v>2</v>
          </cell>
          <cell r="EP344" t="b">
            <v>0</v>
          </cell>
          <cell r="FC344" t="str">
            <v>Uniform Rate</v>
          </cell>
          <cell r="FE344">
            <v>2.31</v>
          </cell>
          <cell r="GF344" t="str">
            <v>Monthly</v>
          </cell>
          <cell r="GG344" t="str">
            <v>Constant</v>
          </cell>
          <cell r="GH344">
            <v>34.65</v>
          </cell>
          <cell r="GU344">
            <v>2</v>
          </cell>
          <cell r="GV344" t="b">
            <v>0</v>
          </cell>
          <cell r="HI344" t="str">
            <v>Uniform Rate</v>
          </cell>
          <cell r="HK344">
            <v>4.62</v>
          </cell>
        </row>
        <row r="345">
          <cell r="A345" t="str">
            <v>Roxboro</v>
          </cell>
          <cell r="B345" t="str">
            <v>Roxboro</v>
          </cell>
          <cell r="C345" t="str">
            <v>SE</v>
          </cell>
          <cell r="D345" t="str">
            <v>Both Water and Sewer</v>
          </cell>
          <cell r="E345" t="str">
            <v>per 1000 gallons</v>
          </cell>
          <cell r="F345" t="str">
            <v>06-07</v>
          </cell>
          <cell r="G345" t="str">
            <v>Lists commercial rates but they are identical to residential rates.</v>
          </cell>
          <cell r="H345" t="b">
            <v>0</v>
          </cell>
          <cell r="I345" t="str">
            <v>Water and sewer bills include Capital Rates of $0.25/1000 gallons</v>
          </cell>
          <cell r="J345" t="b">
            <v>1</v>
          </cell>
          <cell r="K345" t="b">
            <v>0</v>
          </cell>
          <cell r="L345" t="str">
            <v>Unknown</v>
          </cell>
          <cell r="M345" t="str">
            <v>Constant</v>
          </cell>
          <cell r="N345">
            <v>7.5</v>
          </cell>
          <cell r="AA345">
            <v>0</v>
          </cell>
          <cell r="AB345" t="b">
            <v>0</v>
          </cell>
          <cell r="AO345" t="str">
            <v>Uniform Rate</v>
          </cell>
          <cell r="AQ345">
            <v>2.4500000000000002</v>
          </cell>
          <cell r="BR345" t="str">
            <v>Unknown</v>
          </cell>
          <cell r="BS345" t="str">
            <v>Constant</v>
          </cell>
          <cell r="BT345">
            <v>15</v>
          </cell>
          <cell r="CG345">
            <v>0</v>
          </cell>
          <cell r="CH345" t="b">
            <v>0</v>
          </cell>
          <cell r="CU345" t="str">
            <v>Uniform Rate</v>
          </cell>
          <cell r="CW345">
            <v>4.6500000000000004</v>
          </cell>
          <cell r="CY345">
            <v>0</v>
          </cell>
          <cell r="CZ345">
            <v>0</v>
          </cell>
          <cell r="DX345" t="b">
            <v>1</v>
          </cell>
          <cell r="DY345" t="b">
            <v>0</v>
          </cell>
          <cell r="DZ345" t="str">
            <v>Unknown</v>
          </cell>
          <cell r="EA345" t="str">
            <v>Constant</v>
          </cell>
          <cell r="EB345">
            <v>7.5</v>
          </cell>
          <cell r="EO345">
            <v>0</v>
          </cell>
          <cell r="EP345" t="b">
            <v>0</v>
          </cell>
          <cell r="FC345" t="str">
            <v>Uniform Rate</v>
          </cell>
          <cell r="FE345">
            <v>4.05</v>
          </cell>
          <cell r="GF345" t="str">
            <v>Unknown</v>
          </cell>
          <cell r="GG345" t="str">
            <v>Constant</v>
          </cell>
          <cell r="GH345">
            <v>15</v>
          </cell>
          <cell r="GU345">
            <v>0</v>
          </cell>
          <cell r="GV345" t="b">
            <v>0</v>
          </cell>
          <cell r="HI345" t="str">
            <v>Uniform Rate</v>
          </cell>
          <cell r="HK345">
            <v>7.85</v>
          </cell>
          <cell r="HM345">
            <v>0</v>
          </cell>
          <cell r="HN345">
            <v>0</v>
          </cell>
        </row>
        <row r="346">
          <cell r="A346" t="str">
            <v>Roxobel</v>
          </cell>
          <cell r="B346" t="str">
            <v>Roxobel</v>
          </cell>
          <cell r="C346" t="str">
            <v>SE</v>
          </cell>
          <cell r="D346" t="str">
            <v>Water Only</v>
          </cell>
          <cell r="E346" t="str">
            <v>per 1000 gallons</v>
          </cell>
          <cell r="F346" t="str">
            <v>06-07</v>
          </cell>
          <cell r="H346" t="b">
            <v>0</v>
          </cell>
          <cell r="J346" t="b">
            <v>1</v>
          </cell>
          <cell r="K346" t="b">
            <v>0</v>
          </cell>
          <cell r="L346" t="str">
            <v>Monthly</v>
          </cell>
          <cell r="M346" t="str">
            <v>Constant</v>
          </cell>
          <cell r="N346">
            <v>9</v>
          </cell>
          <cell r="AA346">
            <v>3</v>
          </cell>
          <cell r="AB346" t="b">
            <v>0</v>
          </cell>
          <cell r="AO346" t="str">
            <v>Decreasing Block</v>
          </cell>
          <cell r="AW346">
            <v>4</v>
          </cell>
          <cell r="AX346">
            <v>6</v>
          </cell>
          <cell r="AY346">
            <v>20</v>
          </cell>
          <cell r="BG346">
            <v>0.6</v>
          </cell>
          <cell r="BH346">
            <v>0.5</v>
          </cell>
          <cell r="BI346">
            <v>0.4</v>
          </cell>
          <cell r="BQ346">
            <v>0.3</v>
          </cell>
          <cell r="BR346" t="str">
            <v>Monthly</v>
          </cell>
          <cell r="BS346" t="str">
            <v>Constant</v>
          </cell>
          <cell r="BT346">
            <v>11</v>
          </cell>
          <cell r="CG346">
            <v>3</v>
          </cell>
          <cell r="CH346" t="b">
            <v>0</v>
          </cell>
          <cell r="CU346" t="str">
            <v>Uniform Rate</v>
          </cell>
          <cell r="CW346">
            <v>0.6</v>
          </cell>
          <cell r="DX346" t="b">
            <v>0</v>
          </cell>
          <cell r="DY346" t="b">
            <v>0</v>
          </cell>
          <cell r="EP346" t="b">
            <v>0</v>
          </cell>
          <cell r="GV346" t="b">
            <v>0</v>
          </cell>
        </row>
        <row r="347">
          <cell r="A347" t="str">
            <v>Rutherford College</v>
          </cell>
          <cell r="B347" t="str">
            <v>Rutherford College</v>
          </cell>
          <cell r="C347" t="str">
            <v>SE</v>
          </cell>
          <cell r="D347" t="str">
            <v>Sewer Only</v>
          </cell>
          <cell r="E347" t="str">
            <v>per 1000 gallons</v>
          </cell>
          <cell r="F347" t="str">
            <v>06-07</v>
          </cell>
          <cell r="H347" t="b">
            <v>0</v>
          </cell>
          <cell r="J347" t="b">
            <v>0</v>
          </cell>
          <cell r="K347" t="b">
            <v>0</v>
          </cell>
          <cell r="AB347" t="b">
            <v>0</v>
          </cell>
          <cell r="CH347" t="b">
            <v>0</v>
          </cell>
          <cell r="DX347" t="b">
            <v>1</v>
          </cell>
          <cell r="DY347" t="b">
            <v>0</v>
          </cell>
          <cell r="DZ347" t="str">
            <v>Monthly</v>
          </cell>
          <cell r="EA347" t="str">
            <v>Constant</v>
          </cell>
          <cell r="EB347">
            <v>13.9</v>
          </cell>
          <cell r="EO347">
            <v>3</v>
          </cell>
          <cell r="EP347" t="b">
            <v>0</v>
          </cell>
          <cell r="FC347" t="str">
            <v>Uniform Rate</v>
          </cell>
          <cell r="FE347">
            <v>4.5999999999999996</v>
          </cell>
          <cell r="GF347" t="str">
            <v>Monthly</v>
          </cell>
          <cell r="GG347" t="str">
            <v>Constant</v>
          </cell>
          <cell r="GH347">
            <v>27.8</v>
          </cell>
          <cell r="GU347">
            <v>3</v>
          </cell>
          <cell r="GV347" t="b">
            <v>0</v>
          </cell>
          <cell r="HI347" t="str">
            <v>Uniform Rate</v>
          </cell>
          <cell r="HK347">
            <v>9.1999999999999993</v>
          </cell>
          <cell r="HM347">
            <v>0</v>
          </cell>
          <cell r="HN347">
            <v>0</v>
          </cell>
        </row>
        <row r="348">
          <cell r="A348" t="str">
            <v>Rutherfordton</v>
          </cell>
          <cell r="B348" t="str">
            <v>Rutherfordton</v>
          </cell>
          <cell r="C348" t="str">
            <v>OF</v>
          </cell>
          <cell r="D348" t="str">
            <v>Sewer Only</v>
          </cell>
          <cell r="E348" t="str">
            <v>per 1000 gallons</v>
          </cell>
          <cell r="F348" t="str">
            <v>06-07</v>
          </cell>
          <cell r="G348" t="str">
            <v>Sewer charges collected by the Broad River Water Authority by contract (but set by the town).  See BRWA Rate Sheet for sewer rates. Water is provided by Broad River Water Authority.</v>
          </cell>
          <cell r="H348" t="b">
            <v>0</v>
          </cell>
          <cell r="J348" t="b">
            <v>0</v>
          </cell>
          <cell r="K348" t="b">
            <v>0</v>
          </cell>
          <cell r="AB348" t="b">
            <v>0</v>
          </cell>
          <cell r="CH348" t="b">
            <v>0</v>
          </cell>
          <cell r="DX348" t="b">
            <v>1</v>
          </cell>
          <cell r="DY348" t="b">
            <v>0</v>
          </cell>
          <cell r="DZ348" t="str">
            <v>Monthly</v>
          </cell>
          <cell r="EA348" t="str">
            <v>Constant</v>
          </cell>
          <cell r="EB348">
            <v>8.3000000000000007</v>
          </cell>
          <cell r="EO348">
            <v>1</v>
          </cell>
          <cell r="EP348" t="b">
            <v>0</v>
          </cell>
          <cell r="FC348" t="str">
            <v>Decreasing Block</v>
          </cell>
          <cell r="FK348">
            <v>500</v>
          </cell>
          <cell r="FL348">
            <v>1000</v>
          </cell>
          <cell r="FM348">
            <v>10000</v>
          </cell>
          <cell r="FU348">
            <v>3.23</v>
          </cell>
          <cell r="FV348">
            <v>2.8</v>
          </cell>
          <cell r="FW348">
            <v>1.8</v>
          </cell>
          <cell r="GE348">
            <v>0.8</v>
          </cell>
          <cell r="GF348" t="str">
            <v>Monthly</v>
          </cell>
          <cell r="GG348" t="str">
            <v>Constant</v>
          </cell>
          <cell r="GH348">
            <v>24.9</v>
          </cell>
          <cell r="GU348">
            <v>1</v>
          </cell>
          <cell r="GV348" t="b">
            <v>0</v>
          </cell>
          <cell r="HI348" t="str">
            <v>Decreasing Block</v>
          </cell>
          <cell r="HQ348">
            <v>500</v>
          </cell>
          <cell r="HR348">
            <v>1000</v>
          </cell>
          <cell r="HS348">
            <v>10000</v>
          </cell>
          <cell r="IA348">
            <v>9.69</v>
          </cell>
          <cell r="IB348">
            <v>8.4</v>
          </cell>
          <cell r="IC348">
            <v>5.4</v>
          </cell>
          <cell r="IK348">
            <v>2.4</v>
          </cell>
        </row>
        <row r="349">
          <cell r="A349" t="str">
            <v>Salemburg</v>
          </cell>
          <cell r="B349" t="str">
            <v>Salemburg</v>
          </cell>
          <cell r="C349" t="str">
            <v>SE</v>
          </cell>
          <cell r="D349" t="str">
            <v>Both Water and Sewer</v>
          </cell>
          <cell r="E349" t="str">
            <v>per 1000 gallons</v>
          </cell>
          <cell r="F349" t="str">
            <v>06-07</v>
          </cell>
          <cell r="G349" t="str">
            <v>Sewer for out of town residents is limited.</v>
          </cell>
          <cell r="H349" t="b">
            <v>0</v>
          </cell>
          <cell r="J349" t="b">
            <v>1</v>
          </cell>
          <cell r="K349" t="b">
            <v>0</v>
          </cell>
          <cell r="L349" t="str">
            <v>Monthly</v>
          </cell>
          <cell r="M349" t="str">
            <v>Constant</v>
          </cell>
          <cell r="N349">
            <v>8</v>
          </cell>
          <cell r="AA349">
            <v>0</v>
          </cell>
          <cell r="AB349" t="b">
            <v>0</v>
          </cell>
          <cell r="AO349" t="str">
            <v>Uniform Rate</v>
          </cell>
          <cell r="AQ349">
            <v>2</v>
          </cell>
          <cell r="BR349" t="str">
            <v>Monthly</v>
          </cell>
          <cell r="BS349" t="str">
            <v>Constant</v>
          </cell>
          <cell r="BT349">
            <v>12</v>
          </cell>
          <cell r="CG349">
            <v>0</v>
          </cell>
          <cell r="CH349" t="b">
            <v>0</v>
          </cell>
          <cell r="CU349" t="str">
            <v>Uniform Rate</v>
          </cell>
          <cell r="CW349">
            <v>3.5</v>
          </cell>
          <cell r="CY349">
            <v>0</v>
          </cell>
          <cell r="CZ349">
            <v>0</v>
          </cell>
          <cell r="DX349" t="b">
            <v>1</v>
          </cell>
          <cell r="DY349" t="b">
            <v>0</v>
          </cell>
          <cell r="DZ349" t="str">
            <v>Monthly</v>
          </cell>
          <cell r="EA349" t="str">
            <v>Constant</v>
          </cell>
          <cell r="EB349">
            <v>8</v>
          </cell>
          <cell r="EO349">
            <v>0</v>
          </cell>
          <cell r="EP349" t="b">
            <v>0</v>
          </cell>
          <cell r="FC349" t="str">
            <v>Uniform Rate</v>
          </cell>
          <cell r="FE349">
            <v>2.5</v>
          </cell>
          <cell r="GF349" t="str">
            <v>Monthly</v>
          </cell>
          <cell r="GG349" t="str">
            <v>Constant</v>
          </cell>
          <cell r="GH349">
            <v>12</v>
          </cell>
          <cell r="GU349">
            <v>0</v>
          </cell>
          <cell r="GV349" t="b">
            <v>0</v>
          </cell>
          <cell r="HI349" t="str">
            <v>Uniform Rate</v>
          </cell>
          <cell r="HK349">
            <v>2.5</v>
          </cell>
          <cell r="HM349">
            <v>0</v>
          </cell>
          <cell r="HN349">
            <v>0</v>
          </cell>
        </row>
        <row r="350">
          <cell r="A350" t="str">
            <v>Salisbury-Rowan Utilities</v>
          </cell>
          <cell r="B350" t="str">
            <v>Salisbury-Rowan Utilities</v>
          </cell>
          <cell r="C350" t="str">
            <v>SE</v>
          </cell>
          <cell r="D350" t="str">
            <v>Both Water and Sewer</v>
          </cell>
          <cell r="E350" t="str">
            <v>per 100 cf</v>
          </cell>
          <cell r="F350" t="str">
            <v>06-07</v>
          </cell>
          <cell r="G350" t="str">
            <v>Salisbury-Rowan Utilities currently serves residential and business customers in the cities of Rockwell, Salisbury, Spencer, East Spencer, and Granite Quarry.</v>
          </cell>
          <cell r="H350" t="b">
            <v>0</v>
          </cell>
          <cell r="J350" t="b">
            <v>0</v>
          </cell>
          <cell r="K350" t="b">
            <v>0</v>
          </cell>
          <cell r="L350" t="str">
            <v>Monthly</v>
          </cell>
          <cell r="M350" t="str">
            <v>By Meter Size</v>
          </cell>
          <cell r="Q350">
            <v>3.72</v>
          </cell>
          <cell r="R350">
            <v>5.46</v>
          </cell>
          <cell r="S350">
            <v>8.36</v>
          </cell>
          <cell r="T350">
            <v>11.84</v>
          </cell>
          <cell r="U350">
            <v>22.86</v>
          </cell>
          <cell r="V350">
            <v>39.1</v>
          </cell>
          <cell r="W350">
            <v>83.76</v>
          </cell>
          <cell r="X350">
            <v>141.76</v>
          </cell>
          <cell r="Y350">
            <v>222.96</v>
          </cell>
          <cell r="Z350">
            <v>292.56</v>
          </cell>
          <cell r="AA350">
            <v>0</v>
          </cell>
          <cell r="AB350" t="b">
            <v>0</v>
          </cell>
          <cell r="AO350" t="str">
            <v>Uniform Rate</v>
          </cell>
          <cell r="AQ350">
            <v>2.85</v>
          </cell>
          <cell r="CH350" t="b">
            <v>0</v>
          </cell>
          <cell r="DX350" t="b">
            <v>0</v>
          </cell>
          <cell r="DY350" t="b">
            <v>0</v>
          </cell>
          <cell r="DZ350" t="str">
            <v>Monthly</v>
          </cell>
          <cell r="EA350" t="str">
            <v>By Meter Size</v>
          </cell>
          <cell r="EE350">
            <v>4.09</v>
          </cell>
          <cell r="EF350">
            <v>6.13</v>
          </cell>
          <cell r="EG350">
            <v>9.5299999999999994</v>
          </cell>
          <cell r="EH350">
            <v>13.61</v>
          </cell>
          <cell r="EI350">
            <v>26.53</v>
          </cell>
          <cell r="EJ350">
            <v>45.57</v>
          </cell>
          <cell r="EK350">
            <v>97.93</v>
          </cell>
          <cell r="EL350">
            <v>165.93</v>
          </cell>
          <cell r="EM350">
            <v>261.13</v>
          </cell>
          <cell r="EN350">
            <v>342.73</v>
          </cell>
          <cell r="EO350">
            <v>0</v>
          </cell>
          <cell r="EP350" t="b">
            <v>0</v>
          </cell>
          <cell r="FC350" t="str">
            <v>Uniform Rate</v>
          </cell>
          <cell r="FE350">
            <v>3.75</v>
          </cell>
          <cell r="GV350" t="b">
            <v>0</v>
          </cell>
        </row>
        <row r="351">
          <cell r="A351" t="str">
            <v>Saluda</v>
          </cell>
          <cell r="B351" t="str">
            <v>Saluda</v>
          </cell>
          <cell r="C351" t="str">
            <v>of</v>
          </cell>
          <cell r="D351" t="str">
            <v>Both Water and Sewer</v>
          </cell>
          <cell r="E351" t="str">
            <v>per 1000 gallons</v>
          </cell>
          <cell r="F351" t="str">
            <v>06-07</v>
          </cell>
          <cell r="H351" t="b">
            <v>0</v>
          </cell>
          <cell r="J351" t="b">
            <v>1</v>
          </cell>
          <cell r="K351" t="b">
            <v>0</v>
          </cell>
          <cell r="L351" t="str">
            <v>Monthly</v>
          </cell>
          <cell r="M351" t="str">
            <v>Constant</v>
          </cell>
          <cell r="N351">
            <v>20</v>
          </cell>
          <cell r="AA351">
            <v>0</v>
          </cell>
          <cell r="AB351" t="b">
            <v>0</v>
          </cell>
          <cell r="AO351" t="str">
            <v>Uniform Rate</v>
          </cell>
          <cell r="AQ351">
            <v>5.35</v>
          </cell>
          <cell r="BR351" t="str">
            <v>Monthly</v>
          </cell>
          <cell r="BS351" t="str">
            <v>Constant</v>
          </cell>
          <cell r="BT351">
            <v>37.299999999999997</v>
          </cell>
          <cell r="CG351">
            <v>0</v>
          </cell>
          <cell r="CH351" t="b">
            <v>0</v>
          </cell>
          <cell r="CU351" t="str">
            <v>Uniform Rate</v>
          </cell>
          <cell r="CW351">
            <v>6.65</v>
          </cell>
          <cell r="DX351" t="b">
            <v>1</v>
          </cell>
          <cell r="DY351" t="b">
            <v>0</v>
          </cell>
          <cell r="DZ351" t="str">
            <v>Monthly</v>
          </cell>
          <cell r="EA351" t="str">
            <v>Constant</v>
          </cell>
          <cell r="EB351">
            <v>20</v>
          </cell>
          <cell r="EO351">
            <v>0</v>
          </cell>
          <cell r="EP351" t="b">
            <v>0</v>
          </cell>
          <cell r="FC351" t="str">
            <v>Uniform Rate</v>
          </cell>
          <cell r="FE351">
            <v>5.35</v>
          </cell>
          <cell r="GF351" t="str">
            <v>Monthly</v>
          </cell>
          <cell r="GG351" t="str">
            <v>Constant</v>
          </cell>
          <cell r="GH351">
            <v>37.299999999999997</v>
          </cell>
          <cell r="GU351">
            <v>0</v>
          </cell>
          <cell r="GV351" t="b">
            <v>0</v>
          </cell>
          <cell r="HI351" t="str">
            <v>Uniform Rate</v>
          </cell>
          <cell r="HK351">
            <v>6.65</v>
          </cell>
        </row>
        <row r="352">
          <cell r="A352" t="str">
            <v>Sampson County</v>
          </cell>
          <cell r="B352" t="str">
            <v>Sampson County</v>
          </cell>
          <cell r="C352" t="str">
            <v>SE</v>
          </cell>
          <cell r="D352" t="str">
            <v>Water Only</v>
          </cell>
          <cell r="E352" t="str">
            <v>per 1000 gallons</v>
          </cell>
          <cell r="F352" t="str">
            <v>06-07</v>
          </cell>
          <cell r="G352" t="str">
            <v>May have sewer rates that were not submitted to us.</v>
          </cell>
          <cell r="H352" t="b">
            <v>0</v>
          </cell>
          <cell r="J352" t="b">
            <v>0</v>
          </cell>
          <cell r="K352" t="b">
            <v>0</v>
          </cell>
          <cell r="L352" t="str">
            <v>Monthly</v>
          </cell>
          <cell r="M352" t="str">
            <v>Constant</v>
          </cell>
          <cell r="N352">
            <v>19.399999999999999</v>
          </cell>
          <cell r="AA352">
            <v>0</v>
          </cell>
          <cell r="AB352" t="b">
            <v>0</v>
          </cell>
          <cell r="AO352" t="str">
            <v>Uniform Rate</v>
          </cell>
          <cell r="AQ352">
            <v>4.8499999999999996</v>
          </cell>
          <cell r="CH352" t="b">
            <v>0</v>
          </cell>
          <cell r="DX352" t="b">
            <v>0</v>
          </cell>
          <cell r="DY352" t="b">
            <v>0</v>
          </cell>
          <cell r="EP352" t="b">
            <v>0</v>
          </cell>
          <cell r="GV352" t="b">
            <v>0</v>
          </cell>
        </row>
        <row r="353">
          <cell r="A353" t="str">
            <v>Sanford</v>
          </cell>
          <cell r="B353" t="str">
            <v>Sanford</v>
          </cell>
          <cell r="C353" t="str">
            <v>SE</v>
          </cell>
          <cell r="D353" t="str">
            <v>Both Water and Sewer</v>
          </cell>
          <cell r="E353" t="str">
            <v>per 100 cf</v>
          </cell>
          <cell r="F353" t="str">
            <v>06-07</v>
          </cell>
          <cell r="H353" t="b">
            <v>0</v>
          </cell>
          <cell r="J353" t="b">
            <v>1</v>
          </cell>
          <cell r="K353" t="b">
            <v>0</v>
          </cell>
          <cell r="L353" t="str">
            <v>Monthly</v>
          </cell>
          <cell r="M353" t="str">
            <v>Constant</v>
          </cell>
          <cell r="N353">
            <v>11.88</v>
          </cell>
          <cell r="AA353">
            <v>3</v>
          </cell>
          <cell r="AB353" t="b">
            <v>0</v>
          </cell>
          <cell r="AO353" t="str">
            <v>Decreasing Block</v>
          </cell>
          <cell r="AW353">
            <v>8</v>
          </cell>
          <cell r="BG353">
            <v>3.59</v>
          </cell>
          <cell r="BQ353">
            <v>2.02</v>
          </cell>
          <cell r="BR353" t="str">
            <v>Monthly</v>
          </cell>
          <cell r="BS353" t="str">
            <v>Constant</v>
          </cell>
          <cell r="BT353">
            <v>23.76</v>
          </cell>
          <cell r="CG353">
            <v>3</v>
          </cell>
          <cell r="CH353" t="b">
            <v>0</v>
          </cell>
          <cell r="CU353" t="str">
            <v>Decreasing Block</v>
          </cell>
          <cell r="DC353">
            <v>8</v>
          </cell>
          <cell r="DM353">
            <v>7.18</v>
          </cell>
          <cell r="DW353">
            <v>4.04</v>
          </cell>
          <cell r="DX353" t="b">
            <v>1</v>
          </cell>
          <cell r="DY353" t="b">
            <v>0</v>
          </cell>
          <cell r="DZ353" t="str">
            <v>Monthly</v>
          </cell>
          <cell r="EA353" t="str">
            <v>Constant</v>
          </cell>
          <cell r="EB353">
            <v>11.13</v>
          </cell>
          <cell r="EO353">
            <v>3</v>
          </cell>
          <cell r="EP353" t="b">
            <v>0</v>
          </cell>
          <cell r="FC353" t="str">
            <v>Uniform Rate</v>
          </cell>
          <cell r="FE353">
            <v>3.71</v>
          </cell>
          <cell r="GF353" t="str">
            <v>Monthly</v>
          </cell>
          <cell r="GG353" t="str">
            <v>Constant</v>
          </cell>
          <cell r="GH353">
            <v>16.68</v>
          </cell>
          <cell r="GU353">
            <v>3</v>
          </cell>
          <cell r="GV353" t="b">
            <v>0</v>
          </cell>
          <cell r="HI353" t="str">
            <v>Uniform Rate</v>
          </cell>
          <cell r="HK353">
            <v>5.56</v>
          </cell>
        </row>
        <row r="354">
          <cell r="A354" t="str">
            <v>Sawmills</v>
          </cell>
          <cell r="B354" t="str">
            <v>Sawmills</v>
          </cell>
          <cell r="C354" t="str">
            <v>OF</v>
          </cell>
          <cell r="D354" t="str">
            <v>Both Water and Sewer</v>
          </cell>
          <cell r="E354" t="str">
            <v>per 1000 gallons</v>
          </cell>
          <cell r="F354" t="str">
            <v>06-07</v>
          </cell>
          <cell r="H354" t="b">
            <v>0</v>
          </cell>
          <cell r="J354" t="b">
            <v>1</v>
          </cell>
          <cell r="K354" t="b">
            <v>0</v>
          </cell>
          <cell r="L354" t="str">
            <v>Monthly</v>
          </cell>
          <cell r="M354" t="str">
            <v>Constant</v>
          </cell>
          <cell r="N354">
            <v>12</v>
          </cell>
          <cell r="AA354">
            <v>2</v>
          </cell>
          <cell r="AB354" t="b">
            <v>0</v>
          </cell>
          <cell r="AO354" t="str">
            <v>Uniform Rate</v>
          </cell>
          <cell r="AQ354">
            <v>4</v>
          </cell>
          <cell r="BR354" t="str">
            <v>Monthly</v>
          </cell>
          <cell r="BS354" t="str">
            <v>Constant</v>
          </cell>
          <cell r="BT354">
            <v>24</v>
          </cell>
          <cell r="CG354">
            <v>2</v>
          </cell>
          <cell r="CH354" t="b">
            <v>0</v>
          </cell>
          <cell r="CU354" t="str">
            <v>Uniform Rate</v>
          </cell>
          <cell r="CW354">
            <v>8</v>
          </cell>
          <cell r="DX354" t="b">
            <v>0</v>
          </cell>
          <cell r="DY354" t="b">
            <v>0</v>
          </cell>
          <cell r="DZ354" t="str">
            <v>Monthly</v>
          </cell>
          <cell r="EA354" t="str">
            <v>Constant</v>
          </cell>
          <cell r="EB354">
            <v>14</v>
          </cell>
          <cell r="EO354">
            <v>2</v>
          </cell>
          <cell r="EP354" t="b">
            <v>0</v>
          </cell>
          <cell r="FC354" t="str">
            <v>Uniform Rate</v>
          </cell>
          <cell r="FE354">
            <v>4</v>
          </cell>
          <cell r="GV354" t="b">
            <v>0</v>
          </cell>
        </row>
        <row r="355">
          <cell r="A355" t="str">
            <v>Scotland Neck</v>
          </cell>
          <cell r="B355" t="str">
            <v>Scotland Neck</v>
          </cell>
          <cell r="C355" t="str">
            <v>OF</v>
          </cell>
          <cell r="D355" t="str">
            <v>Both Water and Sewer</v>
          </cell>
          <cell r="E355" t="str">
            <v>per 1000 gallons</v>
          </cell>
          <cell r="F355" t="str">
            <v>06-07</v>
          </cell>
          <cell r="G355" t="str">
            <v>Sewer charges based upon water gallon usage. Also lists sewer commercial rates, but they are the same as residential sewer rates so they are not inlcuded here.</v>
          </cell>
          <cell r="H355" t="b">
            <v>0</v>
          </cell>
          <cell r="J355" t="b">
            <v>1</v>
          </cell>
          <cell r="K355" t="b">
            <v>1</v>
          </cell>
          <cell r="L355" t="str">
            <v>Unknown</v>
          </cell>
          <cell r="M355" t="str">
            <v>Constant</v>
          </cell>
          <cell r="N355">
            <v>11.5</v>
          </cell>
          <cell r="AA355">
            <v>0</v>
          </cell>
          <cell r="AB355" t="b">
            <v>0</v>
          </cell>
          <cell r="AO355" t="str">
            <v>Uniform Rate</v>
          </cell>
          <cell r="AQ355">
            <v>3.35</v>
          </cell>
          <cell r="BR355" t="str">
            <v>Unknown</v>
          </cell>
          <cell r="BS355" t="str">
            <v>Constant</v>
          </cell>
          <cell r="BT355">
            <v>17</v>
          </cell>
          <cell r="CG355">
            <v>0</v>
          </cell>
          <cell r="CH355" t="b">
            <v>0</v>
          </cell>
          <cell r="CU355" t="str">
            <v>Uniform Rate</v>
          </cell>
          <cell r="CW355">
            <v>4.0999999999999996</v>
          </cell>
          <cell r="DX355" t="b">
            <v>1</v>
          </cell>
          <cell r="DY355" t="b">
            <v>0</v>
          </cell>
          <cell r="DZ355" t="str">
            <v>Unknown</v>
          </cell>
          <cell r="EA355" t="str">
            <v>Constant</v>
          </cell>
          <cell r="EB355">
            <v>12.5</v>
          </cell>
          <cell r="EO355">
            <v>0</v>
          </cell>
          <cell r="EP355" t="b">
            <v>0</v>
          </cell>
          <cell r="FC355" t="str">
            <v>Uniform Rate</v>
          </cell>
          <cell r="FE355">
            <v>3.3</v>
          </cell>
          <cell r="GF355" t="str">
            <v>Unknown</v>
          </cell>
          <cell r="GG355" t="str">
            <v>Constant</v>
          </cell>
          <cell r="GH355">
            <v>17</v>
          </cell>
          <cell r="GU355">
            <v>0</v>
          </cell>
          <cell r="GV355" t="b">
            <v>0</v>
          </cell>
          <cell r="HI355" t="str">
            <v>Uniform Rate</v>
          </cell>
          <cell r="HK355">
            <v>4.18</v>
          </cell>
        </row>
        <row r="356">
          <cell r="A356" t="str">
            <v>Seaboard</v>
          </cell>
          <cell r="B356" t="str">
            <v>Seaboard</v>
          </cell>
          <cell r="C356" t="str">
            <v>0506</v>
          </cell>
          <cell r="D356" t="str">
            <v>Both Water and Sewer</v>
          </cell>
          <cell r="E356" t="str">
            <v>per 1000 gallons</v>
          </cell>
          <cell r="F356" t="str">
            <v>05-06</v>
          </cell>
          <cell r="H356" t="b">
            <v>0</v>
          </cell>
          <cell r="J356" t="b">
            <v>1</v>
          </cell>
          <cell r="K356" t="b">
            <v>0</v>
          </cell>
          <cell r="L356" t="str">
            <v>Monthly</v>
          </cell>
          <cell r="M356" t="str">
            <v>By Meter Size</v>
          </cell>
          <cell r="Q356">
            <v>10</v>
          </cell>
          <cell r="R356">
            <v>20</v>
          </cell>
          <cell r="S356">
            <v>30</v>
          </cell>
          <cell r="T356">
            <v>52</v>
          </cell>
          <cell r="U356">
            <v>100</v>
          </cell>
          <cell r="V356">
            <v>150</v>
          </cell>
          <cell r="W356">
            <v>300</v>
          </cell>
          <cell r="AA356">
            <v>0</v>
          </cell>
          <cell r="AB356" t="b">
            <v>0</v>
          </cell>
          <cell r="AO356" t="str">
            <v>Uniform Rate</v>
          </cell>
          <cell r="AQ356">
            <v>2.5</v>
          </cell>
          <cell r="BR356" t="str">
            <v>Monthly</v>
          </cell>
          <cell r="BS356" t="str">
            <v>By Meter Size</v>
          </cell>
          <cell r="BW356">
            <v>20</v>
          </cell>
          <cell r="BX356">
            <v>40</v>
          </cell>
          <cell r="BY356">
            <v>60</v>
          </cell>
          <cell r="BZ356">
            <v>104</v>
          </cell>
          <cell r="CA356">
            <v>200</v>
          </cell>
          <cell r="CB356">
            <v>300</v>
          </cell>
          <cell r="CC356">
            <v>600</v>
          </cell>
          <cell r="CG356">
            <v>0</v>
          </cell>
          <cell r="CH356" t="b">
            <v>0</v>
          </cell>
          <cell r="CU356" t="str">
            <v>Uniform Rate</v>
          </cell>
          <cell r="CW356">
            <v>5</v>
          </cell>
          <cell r="DX356" t="b">
            <v>1</v>
          </cell>
          <cell r="DY356" t="b">
            <v>0</v>
          </cell>
          <cell r="DZ356" t="str">
            <v>Monthly</v>
          </cell>
          <cell r="EA356" t="str">
            <v>Constant</v>
          </cell>
          <cell r="EB356">
            <v>10</v>
          </cell>
          <cell r="EO356">
            <v>0</v>
          </cell>
          <cell r="EP356" t="b">
            <v>0</v>
          </cell>
          <cell r="FC356" t="str">
            <v>Uniform Rate</v>
          </cell>
          <cell r="FE356">
            <v>1.7</v>
          </cell>
          <cell r="GF356" t="str">
            <v>Monthly</v>
          </cell>
          <cell r="GG356" t="str">
            <v>Constant</v>
          </cell>
          <cell r="GH356">
            <v>20</v>
          </cell>
          <cell r="GU356">
            <v>0</v>
          </cell>
          <cell r="GV356" t="b">
            <v>0</v>
          </cell>
          <cell r="HI356" t="str">
            <v>Uniform Rate</v>
          </cell>
          <cell r="HK356">
            <v>3.4</v>
          </cell>
        </row>
        <row r="357">
          <cell r="A357" t="str">
            <v>Selma</v>
          </cell>
          <cell r="B357" t="str">
            <v>Selma</v>
          </cell>
          <cell r="C357" t="str">
            <v>SE</v>
          </cell>
          <cell r="D357" t="str">
            <v>Both Water and Sewer</v>
          </cell>
          <cell r="E357" t="str">
            <v>per 1000 gallons</v>
          </cell>
          <cell r="F357" t="str">
            <v>06-07</v>
          </cell>
          <cell r="H357" t="b">
            <v>0</v>
          </cell>
          <cell r="J357" t="b">
            <v>1</v>
          </cell>
          <cell r="K357" t="b">
            <v>0</v>
          </cell>
          <cell r="L357" t="str">
            <v>Monthly</v>
          </cell>
          <cell r="M357" t="str">
            <v>Constant</v>
          </cell>
          <cell r="N357">
            <v>5</v>
          </cell>
          <cell r="AA357">
            <v>0</v>
          </cell>
          <cell r="AB357" t="b">
            <v>0</v>
          </cell>
          <cell r="AO357" t="str">
            <v>Increasing Block</v>
          </cell>
          <cell r="AW357">
            <v>3</v>
          </cell>
          <cell r="AX357">
            <v>6</v>
          </cell>
          <cell r="BG357">
            <v>3.5</v>
          </cell>
          <cell r="BH357">
            <v>3.75</v>
          </cell>
          <cell r="BQ357">
            <v>4.5</v>
          </cell>
          <cell r="BR357" t="str">
            <v>Monthly</v>
          </cell>
          <cell r="BS357" t="str">
            <v>Constant</v>
          </cell>
          <cell r="BT357">
            <v>9</v>
          </cell>
          <cell r="CG357">
            <v>0</v>
          </cell>
          <cell r="CH357" t="b">
            <v>0</v>
          </cell>
          <cell r="CU357" t="str">
            <v>Increasing Block</v>
          </cell>
          <cell r="DC357">
            <v>3</v>
          </cell>
          <cell r="DD357">
            <v>6</v>
          </cell>
          <cell r="DM357">
            <v>6.13</v>
          </cell>
          <cell r="DN357">
            <v>6.56</v>
          </cell>
          <cell r="DW357">
            <v>8</v>
          </cell>
          <cell r="DX357" t="b">
            <v>1</v>
          </cell>
          <cell r="DY357" t="b">
            <v>0</v>
          </cell>
          <cell r="DZ357" t="str">
            <v>Monthly</v>
          </cell>
          <cell r="EA357" t="str">
            <v>Constant</v>
          </cell>
          <cell r="EB357">
            <v>5</v>
          </cell>
          <cell r="EO357">
            <v>0</v>
          </cell>
          <cell r="EP357" t="b">
            <v>0</v>
          </cell>
          <cell r="FC357" t="str">
            <v>Increasing Block</v>
          </cell>
          <cell r="FK357">
            <v>3</v>
          </cell>
          <cell r="FL357">
            <v>6</v>
          </cell>
          <cell r="FU357">
            <v>4.5</v>
          </cell>
          <cell r="FV357">
            <v>4.9000000000000004</v>
          </cell>
          <cell r="GE357">
            <v>5.5</v>
          </cell>
          <cell r="GF357" t="str">
            <v>Monthly</v>
          </cell>
          <cell r="GG357" t="str">
            <v>Constant</v>
          </cell>
          <cell r="GH357">
            <v>8.75</v>
          </cell>
          <cell r="GU357">
            <v>0</v>
          </cell>
          <cell r="GV357" t="b">
            <v>0</v>
          </cell>
          <cell r="HI357" t="str">
            <v>Increasing Block</v>
          </cell>
          <cell r="HQ357">
            <v>3</v>
          </cell>
          <cell r="HR357">
            <v>6</v>
          </cell>
          <cell r="IA357">
            <v>7.88</v>
          </cell>
          <cell r="IB357">
            <v>8.58</v>
          </cell>
          <cell r="IK357">
            <v>9.75</v>
          </cell>
        </row>
        <row r="358">
          <cell r="A358" t="str">
            <v>Seven Devils</v>
          </cell>
          <cell r="B358" t="str">
            <v>Seven Devils</v>
          </cell>
          <cell r="C358" t="str">
            <v>of</v>
          </cell>
          <cell r="D358" t="str">
            <v>Water Only</v>
          </cell>
          <cell r="E358" t="str">
            <v>per 1000 gallons</v>
          </cell>
          <cell r="F358" t="str">
            <v>06-07</v>
          </cell>
          <cell r="G358" t="str">
            <v>No outside rate.</v>
          </cell>
          <cell r="H358" t="b">
            <v>0</v>
          </cell>
          <cell r="J358" t="b">
            <v>0</v>
          </cell>
          <cell r="K358" t="b">
            <v>0</v>
          </cell>
          <cell r="L358" t="str">
            <v>Unknown</v>
          </cell>
          <cell r="M358" t="str">
            <v>Constant</v>
          </cell>
          <cell r="N358">
            <v>25</v>
          </cell>
          <cell r="AA358">
            <v>3</v>
          </cell>
          <cell r="AB358" t="b">
            <v>0</v>
          </cell>
          <cell r="AO358" t="str">
            <v>Uniform Rate</v>
          </cell>
          <cell r="AQ358">
            <v>8.33</v>
          </cell>
          <cell r="CH358" t="b">
            <v>0</v>
          </cell>
          <cell r="DX358" t="b">
            <v>0</v>
          </cell>
          <cell r="DY358" t="b">
            <v>0</v>
          </cell>
          <cell r="EP358" t="b">
            <v>0</v>
          </cell>
          <cell r="GV358" t="b">
            <v>0</v>
          </cell>
        </row>
        <row r="359">
          <cell r="A359" t="str">
            <v>Shallotte</v>
          </cell>
          <cell r="B359" t="str">
            <v>Shallotte</v>
          </cell>
          <cell r="C359" t="str">
            <v>SE</v>
          </cell>
          <cell r="D359" t="str">
            <v>Both Water and Sewer</v>
          </cell>
          <cell r="E359" t="str">
            <v>per 1000 gallons</v>
          </cell>
          <cell r="F359" t="str">
            <v>06-07</v>
          </cell>
          <cell r="H359" t="b">
            <v>0</v>
          </cell>
          <cell r="J359" t="b">
            <v>1</v>
          </cell>
          <cell r="K359" t="b">
            <v>0</v>
          </cell>
          <cell r="L359" t="str">
            <v>Bi-monthly</v>
          </cell>
          <cell r="M359" t="str">
            <v>Constant</v>
          </cell>
          <cell r="N359">
            <v>30.82</v>
          </cell>
          <cell r="AA359">
            <v>6</v>
          </cell>
          <cell r="AB359" t="b">
            <v>0</v>
          </cell>
          <cell r="AO359" t="str">
            <v>Uniform Rate</v>
          </cell>
          <cell r="AQ359">
            <v>4.47</v>
          </cell>
          <cell r="BR359" t="str">
            <v>Bi-monthly</v>
          </cell>
          <cell r="BS359" t="str">
            <v>Constant</v>
          </cell>
          <cell r="BT359">
            <v>61.64</v>
          </cell>
          <cell r="CG359">
            <v>6</v>
          </cell>
          <cell r="CH359" t="b">
            <v>0</v>
          </cell>
          <cell r="CU359" t="str">
            <v>Uniform Rate</v>
          </cell>
          <cell r="CW359">
            <v>8.94</v>
          </cell>
          <cell r="DX359" t="b">
            <v>1</v>
          </cell>
          <cell r="DY359" t="b">
            <v>0</v>
          </cell>
          <cell r="DZ359" t="str">
            <v>Bi-monthly</v>
          </cell>
          <cell r="EA359" t="str">
            <v>Constant</v>
          </cell>
          <cell r="EB359">
            <v>46</v>
          </cell>
          <cell r="EO359">
            <v>6</v>
          </cell>
          <cell r="EP359" t="b">
            <v>0</v>
          </cell>
          <cell r="FC359" t="str">
            <v>Uniform Rate</v>
          </cell>
          <cell r="FE359">
            <v>6.5</v>
          </cell>
          <cell r="GF359" t="str">
            <v>Bi-monthly</v>
          </cell>
          <cell r="GG359" t="str">
            <v>Constant</v>
          </cell>
          <cell r="GH359">
            <v>92</v>
          </cell>
          <cell r="GU359">
            <v>6</v>
          </cell>
          <cell r="GV359" t="b">
            <v>0</v>
          </cell>
          <cell r="HI359" t="str">
            <v>Uniform Rate</v>
          </cell>
          <cell r="HK359">
            <v>13</v>
          </cell>
        </row>
        <row r="360">
          <cell r="A360" t="str">
            <v>Sharpsburg</v>
          </cell>
          <cell r="B360" t="str">
            <v>Sharpsburg</v>
          </cell>
          <cell r="C360" t="str">
            <v>SE</v>
          </cell>
          <cell r="D360" t="str">
            <v>Both Water and Sewer</v>
          </cell>
          <cell r="E360" t="str">
            <v>per 1000 gallons</v>
          </cell>
          <cell r="F360" t="str">
            <v>06-07</v>
          </cell>
          <cell r="G360" t="str">
            <v>!! SPECIAL CASE !! Tiered minimum. For WI: $12.15 for 0-1K. Correct for all others. For SI: $12.57 for 0-1K. Correct for all others.</v>
          </cell>
          <cell r="H360" t="b">
            <v>1</v>
          </cell>
          <cell r="I360" t="str">
            <v>Minimum bill for inside customers is tiered based on consumption; highest minimum bill and allowance shown</v>
          </cell>
          <cell r="J360" t="b">
            <v>1</v>
          </cell>
          <cell r="K360" t="b">
            <v>0</v>
          </cell>
          <cell r="L360" t="str">
            <v>Monthly</v>
          </cell>
          <cell r="M360" t="str">
            <v>Constant</v>
          </cell>
          <cell r="N360">
            <v>27.64</v>
          </cell>
          <cell r="AA360">
            <v>3</v>
          </cell>
          <cell r="AB360" t="b">
            <v>0</v>
          </cell>
          <cell r="AO360" t="str">
            <v>Decreasing Block</v>
          </cell>
          <cell r="AW360">
            <v>6</v>
          </cell>
          <cell r="AX360">
            <v>15</v>
          </cell>
          <cell r="AY360">
            <v>112.5</v>
          </cell>
          <cell r="BG360">
            <v>4.6900000000000004</v>
          </cell>
          <cell r="BH360">
            <v>4.28</v>
          </cell>
          <cell r="BI360">
            <v>3.59</v>
          </cell>
          <cell r="BQ360">
            <v>2.76</v>
          </cell>
          <cell r="BR360" t="str">
            <v>Monthly</v>
          </cell>
          <cell r="BS360" t="str">
            <v>Constant</v>
          </cell>
          <cell r="BT360">
            <v>34.659999999999997</v>
          </cell>
          <cell r="CG360">
            <v>3</v>
          </cell>
          <cell r="CH360" t="b">
            <v>0</v>
          </cell>
          <cell r="CU360" t="str">
            <v>Decreasing Block</v>
          </cell>
          <cell r="DC360">
            <v>6</v>
          </cell>
          <cell r="DD360">
            <v>15</v>
          </cell>
          <cell r="DE360">
            <v>112.5</v>
          </cell>
          <cell r="DM360">
            <v>7.29</v>
          </cell>
          <cell r="DN360">
            <v>6.66</v>
          </cell>
          <cell r="DO360">
            <v>5.57</v>
          </cell>
          <cell r="DW360">
            <v>4.28</v>
          </cell>
          <cell r="DX360" t="b">
            <v>1</v>
          </cell>
          <cell r="DY360" t="b">
            <v>0</v>
          </cell>
          <cell r="DZ360" t="str">
            <v>Monthly</v>
          </cell>
          <cell r="EA360" t="str">
            <v>Constant</v>
          </cell>
          <cell r="EB360">
            <v>31.63</v>
          </cell>
          <cell r="EO360">
            <v>3</v>
          </cell>
          <cell r="EP360" t="b">
            <v>0</v>
          </cell>
          <cell r="FC360" t="str">
            <v>Uniform Rate</v>
          </cell>
          <cell r="FE360">
            <v>6.35</v>
          </cell>
          <cell r="GF360" t="str">
            <v>Monthly</v>
          </cell>
          <cell r="GG360" t="str">
            <v>Constant</v>
          </cell>
          <cell r="GH360">
            <v>28.04</v>
          </cell>
          <cell r="GU360">
            <v>3</v>
          </cell>
          <cell r="GV360" t="b">
            <v>0</v>
          </cell>
          <cell r="HI360" t="str">
            <v>Uniform Rate</v>
          </cell>
          <cell r="HK360">
            <v>9.35</v>
          </cell>
        </row>
        <row r="361">
          <cell r="A361" t="str">
            <v>Shelby</v>
          </cell>
          <cell r="B361" t="str">
            <v>Shelby</v>
          </cell>
          <cell r="C361" t="str">
            <v>SE</v>
          </cell>
          <cell r="D361" t="str">
            <v>Both Water and Sewer</v>
          </cell>
          <cell r="E361" t="str">
            <v>per 1000 gallons</v>
          </cell>
          <cell r="F361" t="str">
            <v>06-07</v>
          </cell>
          <cell r="H361" t="b">
            <v>0</v>
          </cell>
          <cell r="J361" t="b">
            <v>1</v>
          </cell>
          <cell r="K361" t="b">
            <v>0</v>
          </cell>
          <cell r="L361" t="str">
            <v>Monthly</v>
          </cell>
          <cell r="M361" t="str">
            <v>Constant</v>
          </cell>
          <cell r="N361">
            <v>6.79</v>
          </cell>
          <cell r="AA361">
            <v>0</v>
          </cell>
          <cell r="AB361" t="b">
            <v>0</v>
          </cell>
          <cell r="AO361" t="str">
            <v>Decreasing Block</v>
          </cell>
          <cell r="AW361">
            <v>15</v>
          </cell>
          <cell r="BG361">
            <v>1.84</v>
          </cell>
          <cell r="BQ361">
            <v>1.38</v>
          </cell>
          <cell r="BR361" t="str">
            <v>Monthly</v>
          </cell>
          <cell r="BS361" t="str">
            <v>Constant</v>
          </cell>
          <cell r="BT361">
            <v>11.88</v>
          </cell>
          <cell r="CG361">
            <v>0</v>
          </cell>
          <cell r="CH361" t="b">
            <v>0</v>
          </cell>
          <cell r="CU361" t="str">
            <v>Decreasing Block</v>
          </cell>
          <cell r="DC361">
            <v>15</v>
          </cell>
          <cell r="DD361">
            <v>10000</v>
          </cell>
          <cell r="DM361">
            <v>3.22</v>
          </cell>
          <cell r="DN361">
            <v>2.4</v>
          </cell>
          <cell r="DW361">
            <v>2</v>
          </cell>
          <cell r="DX361" t="b">
            <v>1</v>
          </cell>
          <cell r="DY361" t="b">
            <v>0</v>
          </cell>
          <cell r="DZ361" t="str">
            <v>Monthly</v>
          </cell>
          <cell r="EA361" t="str">
            <v>Constant</v>
          </cell>
          <cell r="EB361">
            <v>11.1</v>
          </cell>
          <cell r="EO361">
            <v>0</v>
          </cell>
          <cell r="EP361" t="b">
            <v>0</v>
          </cell>
          <cell r="FC361" t="str">
            <v>Uniform Rate</v>
          </cell>
          <cell r="FE361">
            <v>3.18</v>
          </cell>
          <cell r="GF361" t="str">
            <v>Monthly</v>
          </cell>
          <cell r="GG361" t="str">
            <v>Constant</v>
          </cell>
          <cell r="GH361">
            <v>16.64</v>
          </cell>
          <cell r="GU361">
            <v>0</v>
          </cell>
          <cell r="GV361" t="b">
            <v>0</v>
          </cell>
          <cell r="HI361" t="str">
            <v>Uniform Rate</v>
          </cell>
          <cell r="HK361">
            <v>4.75</v>
          </cell>
        </row>
        <row r="362">
          <cell r="A362" t="str">
            <v>Siler City</v>
          </cell>
          <cell r="B362" t="str">
            <v>Siler City</v>
          </cell>
          <cell r="C362" t="str">
            <v>of</v>
          </cell>
          <cell r="D362" t="str">
            <v>Both Water and Sewer</v>
          </cell>
          <cell r="E362" t="str">
            <v>per 1000 gallons</v>
          </cell>
          <cell r="F362" t="str">
            <v>06-07</v>
          </cell>
          <cell r="H362" t="b">
            <v>0</v>
          </cell>
          <cell r="J362" t="b">
            <v>1</v>
          </cell>
          <cell r="K362" t="b">
            <v>0</v>
          </cell>
          <cell r="L362" t="str">
            <v>Monthly</v>
          </cell>
          <cell r="M362" t="str">
            <v>Constant</v>
          </cell>
          <cell r="N362">
            <v>12</v>
          </cell>
          <cell r="AA362">
            <v>4</v>
          </cell>
          <cell r="AB362" t="b">
            <v>0</v>
          </cell>
          <cell r="AO362" t="str">
            <v>Uniform Rate</v>
          </cell>
          <cell r="AQ362">
            <v>2.25</v>
          </cell>
          <cell r="BR362" t="str">
            <v>Monthly</v>
          </cell>
          <cell r="BS362" t="str">
            <v>Constant</v>
          </cell>
          <cell r="BT362">
            <v>24</v>
          </cell>
          <cell r="CG362">
            <v>4</v>
          </cell>
          <cell r="CH362" t="b">
            <v>0</v>
          </cell>
          <cell r="CU362" t="str">
            <v>Uniform Rate</v>
          </cell>
          <cell r="CW362">
            <v>4.5</v>
          </cell>
          <cell r="DX362" t="b">
            <v>1</v>
          </cell>
          <cell r="DY362" t="b">
            <v>0</v>
          </cell>
          <cell r="DZ362" t="str">
            <v>Monthly</v>
          </cell>
          <cell r="EA362" t="str">
            <v>None</v>
          </cell>
          <cell r="EO362">
            <v>0</v>
          </cell>
          <cell r="EP362" t="b">
            <v>0</v>
          </cell>
          <cell r="FC362" t="str">
            <v>Uniform Rate</v>
          </cell>
          <cell r="FE362">
            <v>3.04</v>
          </cell>
          <cell r="GF362" t="str">
            <v>Monthly</v>
          </cell>
          <cell r="GG362" t="str">
            <v>None</v>
          </cell>
          <cell r="GU362">
            <v>0</v>
          </cell>
          <cell r="GV362" t="b">
            <v>0</v>
          </cell>
          <cell r="HI362" t="str">
            <v>Uniform Rate</v>
          </cell>
          <cell r="HK362">
            <v>6.08</v>
          </cell>
        </row>
        <row r="363">
          <cell r="A363" t="str">
            <v>Sims</v>
          </cell>
          <cell r="B363" t="str">
            <v>Sims</v>
          </cell>
          <cell r="C363" t="str">
            <v>SE</v>
          </cell>
          <cell r="D363" t="str">
            <v>Both Water and Sewer</v>
          </cell>
          <cell r="E363" t="str">
            <v>per 1000 gallons</v>
          </cell>
          <cell r="F363" t="str">
            <v>06-07</v>
          </cell>
          <cell r="H363" t="b">
            <v>0</v>
          </cell>
          <cell r="J363" t="b">
            <v>1</v>
          </cell>
          <cell r="K363" t="b">
            <v>0</v>
          </cell>
          <cell r="L363" t="str">
            <v>Monthly</v>
          </cell>
          <cell r="M363" t="str">
            <v>Constant</v>
          </cell>
          <cell r="N363">
            <v>15.5</v>
          </cell>
          <cell r="AA363">
            <v>3</v>
          </cell>
          <cell r="AB363" t="b">
            <v>0</v>
          </cell>
          <cell r="AO363" t="str">
            <v>Increasing Block</v>
          </cell>
          <cell r="AW363">
            <v>5</v>
          </cell>
          <cell r="BG363">
            <v>1.3</v>
          </cell>
          <cell r="BQ363">
            <v>1.5</v>
          </cell>
          <cell r="BR363" t="str">
            <v>Monthly</v>
          </cell>
          <cell r="BS363" t="str">
            <v>Constant</v>
          </cell>
          <cell r="BT363">
            <v>20.5</v>
          </cell>
          <cell r="CG363">
            <v>3</v>
          </cell>
          <cell r="CH363" t="b">
            <v>0</v>
          </cell>
          <cell r="CU363" t="str">
            <v>Increasing Block</v>
          </cell>
          <cell r="CY363">
            <v>0</v>
          </cell>
          <cell r="CZ363">
            <v>0</v>
          </cell>
          <cell r="DC363">
            <v>5</v>
          </cell>
          <cell r="DM363">
            <v>1.3</v>
          </cell>
          <cell r="DW363">
            <v>1.5</v>
          </cell>
          <cell r="DX363" t="b">
            <v>1</v>
          </cell>
          <cell r="DY363" t="b">
            <v>0</v>
          </cell>
          <cell r="DZ363" t="str">
            <v>Monthly</v>
          </cell>
          <cell r="EA363" t="str">
            <v>Constant</v>
          </cell>
          <cell r="EB363">
            <v>11</v>
          </cell>
          <cell r="EO363">
            <v>0</v>
          </cell>
          <cell r="EP363" t="b">
            <v>0</v>
          </cell>
          <cell r="FC363" t="str">
            <v>Uniform Rate</v>
          </cell>
          <cell r="FE363">
            <v>4</v>
          </cell>
          <cell r="GF363" t="str">
            <v>Monthly</v>
          </cell>
          <cell r="GG363" t="str">
            <v>Constant</v>
          </cell>
          <cell r="GH363">
            <v>16</v>
          </cell>
          <cell r="GU363">
            <v>0</v>
          </cell>
          <cell r="GV363" t="b">
            <v>0</v>
          </cell>
          <cell r="HI363" t="str">
            <v>Uniform Rate</v>
          </cell>
          <cell r="HK363">
            <v>4</v>
          </cell>
          <cell r="HM363">
            <v>0</v>
          </cell>
          <cell r="HN363">
            <v>0</v>
          </cell>
        </row>
        <row r="364">
          <cell r="A364" t="str">
            <v>Smithfield</v>
          </cell>
          <cell r="B364" t="str">
            <v>Smithfield</v>
          </cell>
          <cell r="C364" t="str">
            <v>OF</v>
          </cell>
          <cell r="D364" t="str">
            <v>Both Water and Sewer</v>
          </cell>
          <cell r="E364" t="str">
            <v>per 1000 gallons</v>
          </cell>
          <cell r="F364" t="str">
            <v>06-07</v>
          </cell>
          <cell r="H364" t="b">
            <v>0</v>
          </cell>
          <cell r="J364" t="b">
            <v>1</v>
          </cell>
          <cell r="K364" t="b">
            <v>0</v>
          </cell>
          <cell r="L364" t="str">
            <v>Monthly</v>
          </cell>
          <cell r="M364" t="str">
            <v>Constant</v>
          </cell>
          <cell r="N364">
            <v>4.7300000000000004</v>
          </cell>
          <cell r="AA364">
            <v>0</v>
          </cell>
          <cell r="AB364" t="b">
            <v>0</v>
          </cell>
          <cell r="AO364" t="str">
            <v>Uniform Rate</v>
          </cell>
          <cell r="AQ364">
            <v>3.53</v>
          </cell>
          <cell r="BR364" t="str">
            <v>Monthly</v>
          </cell>
          <cell r="BS364" t="str">
            <v>Constant</v>
          </cell>
          <cell r="BT364">
            <v>9.4499999999999993</v>
          </cell>
          <cell r="CG364">
            <v>0</v>
          </cell>
          <cell r="CH364" t="b">
            <v>0</v>
          </cell>
          <cell r="CU364" t="str">
            <v>Uniform Rate</v>
          </cell>
          <cell r="CW364">
            <v>7.06</v>
          </cell>
          <cell r="DX364" t="b">
            <v>1</v>
          </cell>
          <cell r="DY364" t="b">
            <v>0</v>
          </cell>
          <cell r="DZ364" t="str">
            <v>Monthly</v>
          </cell>
          <cell r="EA364" t="str">
            <v>Constant</v>
          </cell>
          <cell r="EB364">
            <v>5.65</v>
          </cell>
          <cell r="EO364">
            <v>0</v>
          </cell>
          <cell r="EP364" t="b">
            <v>0</v>
          </cell>
          <cell r="FC364" t="str">
            <v>Uniform Rate</v>
          </cell>
          <cell r="FE364">
            <v>4.8899999999999997</v>
          </cell>
          <cell r="GF364" t="str">
            <v>Monthly</v>
          </cell>
          <cell r="GG364" t="str">
            <v>Constant</v>
          </cell>
          <cell r="GH364">
            <v>11.3</v>
          </cell>
          <cell r="GU364">
            <v>0</v>
          </cell>
          <cell r="GV364" t="b">
            <v>0</v>
          </cell>
          <cell r="HI364" t="str">
            <v>Uniform Rate</v>
          </cell>
          <cell r="HK364">
            <v>9.7799999999999994</v>
          </cell>
        </row>
        <row r="365">
          <cell r="A365" t="str">
            <v>Snow Hill</v>
          </cell>
          <cell r="B365" t="str">
            <v>Snow Hill</v>
          </cell>
          <cell r="C365" t="str">
            <v>SE</v>
          </cell>
          <cell r="D365" t="str">
            <v>Both Water and Sewer</v>
          </cell>
          <cell r="E365" t="str">
            <v>per 1000 gallons</v>
          </cell>
          <cell r="F365" t="str">
            <v>06-07</v>
          </cell>
          <cell r="H365" t="b">
            <v>0</v>
          </cell>
          <cell r="J365" t="b">
            <v>1</v>
          </cell>
          <cell r="K365" t="b">
            <v>0</v>
          </cell>
          <cell r="L365" t="str">
            <v>Monthly</v>
          </cell>
          <cell r="M365" t="str">
            <v>By Meter Size</v>
          </cell>
          <cell r="Q365">
            <v>7</v>
          </cell>
          <cell r="R365">
            <v>10</v>
          </cell>
          <cell r="S365">
            <v>10</v>
          </cell>
          <cell r="T365">
            <v>10</v>
          </cell>
          <cell r="AA365">
            <v>4</v>
          </cell>
          <cell r="AB365" t="b">
            <v>0</v>
          </cell>
          <cell r="AO365" t="str">
            <v>Uniform Rate</v>
          </cell>
          <cell r="AQ365">
            <v>3</v>
          </cell>
          <cell r="BR365" t="str">
            <v>Monthly</v>
          </cell>
          <cell r="BS365" t="str">
            <v>By Meter Size</v>
          </cell>
          <cell r="BW365">
            <v>14</v>
          </cell>
          <cell r="BX365">
            <v>20</v>
          </cell>
          <cell r="BY365">
            <v>20</v>
          </cell>
          <cell r="BZ365">
            <v>20</v>
          </cell>
          <cell r="CG365">
            <v>4</v>
          </cell>
          <cell r="CH365" t="b">
            <v>0</v>
          </cell>
          <cell r="CU365" t="str">
            <v>Uniform Rate</v>
          </cell>
          <cell r="CW365">
            <v>3.5</v>
          </cell>
          <cell r="DX365" t="b">
            <v>0</v>
          </cell>
          <cell r="DY365" t="b">
            <v>0</v>
          </cell>
          <cell r="DZ365" t="str">
            <v>Monthly</v>
          </cell>
          <cell r="EA365" t="str">
            <v>Constant</v>
          </cell>
          <cell r="EB365">
            <v>14.5</v>
          </cell>
          <cell r="EO365">
            <v>4</v>
          </cell>
          <cell r="EP365" t="b">
            <v>0</v>
          </cell>
          <cell r="FC365" t="str">
            <v>Uniform Rate</v>
          </cell>
          <cell r="FE365">
            <v>14.5</v>
          </cell>
          <cell r="GV365" t="b">
            <v>0</v>
          </cell>
        </row>
        <row r="366">
          <cell r="A366" t="str">
            <v>South Camden Water &amp; Sewer District</v>
          </cell>
          <cell r="B366" t="str">
            <v>South Camden Water &amp; Sewer District</v>
          </cell>
          <cell r="C366" t="str">
            <v>0506</v>
          </cell>
          <cell r="D366" t="str">
            <v>Water Only</v>
          </cell>
          <cell r="E366" t="str">
            <v>per 1000 gallons</v>
          </cell>
          <cell r="F366" t="str">
            <v>05-06</v>
          </cell>
          <cell r="G366" t="str">
            <v>Has bulk water rates.</v>
          </cell>
          <cell r="H366" t="b">
            <v>0</v>
          </cell>
          <cell r="J366" t="b">
            <v>0</v>
          </cell>
          <cell r="K366" t="b">
            <v>0</v>
          </cell>
          <cell r="L366" t="str">
            <v>Monthly</v>
          </cell>
          <cell r="M366" t="str">
            <v>Constant</v>
          </cell>
          <cell r="N366">
            <v>18</v>
          </cell>
          <cell r="AA366">
            <v>2</v>
          </cell>
          <cell r="AB366" t="b">
            <v>0</v>
          </cell>
          <cell r="AO366" t="str">
            <v>Uniform Rate</v>
          </cell>
          <cell r="AQ366">
            <v>4</v>
          </cell>
          <cell r="CH366" t="b">
            <v>0</v>
          </cell>
          <cell r="DX366" t="b">
            <v>0</v>
          </cell>
          <cell r="DY366" t="b">
            <v>0</v>
          </cell>
          <cell r="EP366" t="b">
            <v>0</v>
          </cell>
          <cell r="GV366" t="b">
            <v>0</v>
          </cell>
        </row>
        <row r="367">
          <cell r="A367" t="str">
            <v>Southeast Brunswick Sanitary District</v>
          </cell>
          <cell r="B367" t="str">
            <v>Southeast Brunswick Sanitary District</v>
          </cell>
          <cell r="C367" t="str">
            <v>SE</v>
          </cell>
          <cell r="D367" t="str">
            <v>Sewer Only</v>
          </cell>
          <cell r="E367" t="str">
            <v>per 1000 gallons</v>
          </cell>
          <cell r="F367" t="str">
            <v>06-07</v>
          </cell>
          <cell r="H367" t="b">
            <v>0</v>
          </cell>
          <cell r="J367" t="b">
            <v>0</v>
          </cell>
          <cell r="K367" t="b">
            <v>0</v>
          </cell>
          <cell r="AB367" t="b">
            <v>0</v>
          </cell>
          <cell r="CH367" t="b">
            <v>0</v>
          </cell>
          <cell r="DX367" t="b">
            <v>0</v>
          </cell>
          <cell r="DY367" t="b">
            <v>0</v>
          </cell>
          <cell r="DZ367" t="str">
            <v>Monthly</v>
          </cell>
          <cell r="EA367" t="str">
            <v>Constant</v>
          </cell>
          <cell r="EB367">
            <v>25</v>
          </cell>
          <cell r="EO367">
            <v>4</v>
          </cell>
          <cell r="EP367" t="b">
            <v>0</v>
          </cell>
          <cell r="FC367" t="str">
            <v>Uniform Rate</v>
          </cell>
          <cell r="FE367">
            <v>12</v>
          </cell>
          <cell r="GV367" t="b">
            <v>0</v>
          </cell>
        </row>
        <row r="368">
          <cell r="A368" t="str">
            <v>Southern Pines</v>
          </cell>
          <cell r="B368" t="str">
            <v>Southern Pines</v>
          </cell>
          <cell r="C368" t="str">
            <v>SE</v>
          </cell>
          <cell r="D368" t="str">
            <v>Both Water and Sewer</v>
          </cell>
          <cell r="E368" t="str">
            <v>per 1000 gallons</v>
          </cell>
          <cell r="F368" t="str">
            <v>06-07</v>
          </cell>
          <cell r="H368" t="b">
            <v>0</v>
          </cell>
          <cell r="J368" t="b">
            <v>1</v>
          </cell>
          <cell r="K368" t="b">
            <v>0</v>
          </cell>
          <cell r="L368" t="str">
            <v>Monthly</v>
          </cell>
          <cell r="M368" t="str">
            <v>By Meter Size</v>
          </cell>
          <cell r="Q368">
            <v>9.52</v>
          </cell>
          <cell r="R368">
            <v>15.63</v>
          </cell>
          <cell r="S368">
            <v>33.06</v>
          </cell>
          <cell r="T368">
            <v>57.46</v>
          </cell>
          <cell r="U368">
            <v>127.23</v>
          </cell>
          <cell r="V368">
            <v>224.85</v>
          </cell>
          <cell r="W368">
            <v>503.91</v>
          </cell>
          <cell r="X368">
            <v>894.55</v>
          </cell>
          <cell r="AA368">
            <v>0</v>
          </cell>
          <cell r="AB368" t="b">
            <v>0</v>
          </cell>
          <cell r="AO368" t="str">
            <v>Uniform Rate</v>
          </cell>
          <cell r="AQ368">
            <v>2.77</v>
          </cell>
          <cell r="BR368" t="str">
            <v>Monthly</v>
          </cell>
          <cell r="BS368" t="str">
            <v>By Meter Size</v>
          </cell>
          <cell r="BW368">
            <v>19.04</v>
          </cell>
          <cell r="BX368">
            <v>31.26</v>
          </cell>
          <cell r="BY368">
            <v>66.12</v>
          </cell>
          <cell r="BZ368">
            <v>114.92</v>
          </cell>
          <cell r="CA368">
            <v>254.46</v>
          </cell>
          <cell r="CB368">
            <v>449.7</v>
          </cell>
          <cell r="CC368">
            <v>1007.82</v>
          </cell>
          <cell r="CD368">
            <v>1789.1</v>
          </cell>
          <cell r="CG368">
            <v>0</v>
          </cell>
          <cell r="CH368" t="b">
            <v>0</v>
          </cell>
          <cell r="CU368" t="str">
            <v>Uniform Rate</v>
          </cell>
          <cell r="CW368">
            <v>5.54</v>
          </cell>
          <cell r="DX368" t="b">
            <v>1</v>
          </cell>
          <cell r="DY368" t="b">
            <v>0</v>
          </cell>
          <cell r="DZ368" t="str">
            <v>Monthly</v>
          </cell>
          <cell r="EA368" t="str">
            <v>By Meter Size</v>
          </cell>
          <cell r="EE368">
            <v>2.2999999999999998</v>
          </cell>
          <cell r="EF368">
            <v>2.99</v>
          </cell>
          <cell r="EG368">
            <v>4.95</v>
          </cell>
          <cell r="EH368">
            <v>7.69</v>
          </cell>
          <cell r="EI368">
            <v>15.53</v>
          </cell>
          <cell r="EJ368">
            <v>26.49</v>
          </cell>
          <cell r="EK368">
            <v>57.84</v>
          </cell>
          <cell r="EL368">
            <v>101.72</v>
          </cell>
          <cell r="EO368">
            <v>0</v>
          </cell>
          <cell r="EP368" t="b">
            <v>0</v>
          </cell>
          <cell r="FC368" t="str">
            <v>Uniform Rate</v>
          </cell>
          <cell r="FE368">
            <v>2.68</v>
          </cell>
          <cell r="GF368" t="str">
            <v>Monthly</v>
          </cell>
          <cell r="GG368" t="str">
            <v>By Meter Size</v>
          </cell>
          <cell r="GK368">
            <v>4.5999999999999996</v>
          </cell>
          <cell r="GL368">
            <v>5.98</v>
          </cell>
          <cell r="GM368">
            <v>9.9</v>
          </cell>
          <cell r="GN368">
            <v>15.38</v>
          </cell>
          <cell r="GO368">
            <v>31.06</v>
          </cell>
          <cell r="GP368">
            <v>52.98</v>
          </cell>
          <cell r="GQ368">
            <v>115.68</v>
          </cell>
          <cell r="GR368">
            <v>203.44</v>
          </cell>
          <cell r="GU368">
            <v>0</v>
          </cell>
          <cell r="GV368" t="b">
            <v>0</v>
          </cell>
          <cell r="HI368" t="str">
            <v>Uniform Rate</v>
          </cell>
          <cell r="HK368">
            <v>5.36</v>
          </cell>
        </row>
        <row r="369">
          <cell r="A369" t="str">
            <v>Southport</v>
          </cell>
          <cell r="B369" t="str">
            <v>Southport</v>
          </cell>
          <cell r="C369" t="str">
            <v>SE</v>
          </cell>
          <cell r="D369" t="str">
            <v>Both Water and Sewer</v>
          </cell>
          <cell r="E369" t="str">
            <v>per 1000 gallons</v>
          </cell>
          <cell r="F369" t="str">
            <v>06-07</v>
          </cell>
          <cell r="G369" t="str">
            <v>Outside sewer rates are the same as inside rates</v>
          </cell>
          <cell r="H369" t="b">
            <v>0</v>
          </cell>
          <cell r="J369" t="b">
            <v>1</v>
          </cell>
          <cell r="K369" t="b">
            <v>0</v>
          </cell>
          <cell r="L369" t="str">
            <v>Monthly</v>
          </cell>
          <cell r="M369" t="str">
            <v>By Meter Size</v>
          </cell>
          <cell r="Q369">
            <v>8.14</v>
          </cell>
          <cell r="R369">
            <v>13.95</v>
          </cell>
          <cell r="S369">
            <v>28.94</v>
          </cell>
          <cell r="T369">
            <v>43.04</v>
          </cell>
          <cell r="V369">
            <v>138.19999999999999</v>
          </cell>
          <cell r="W369">
            <v>268.26</v>
          </cell>
          <cell r="AA369">
            <v>0</v>
          </cell>
          <cell r="AB369" t="b">
            <v>0</v>
          </cell>
          <cell r="AO369" t="str">
            <v>Uniform Rate</v>
          </cell>
          <cell r="AQ369">
            <v>3.25</v>
          </cell>
          <cell r="BR369" t="str">
            <v>Monthly</v>
          </cell>
          <cell r="BS369" t="str">
            <v>By Meter Size</v>
          </cell>
          <cell r="BW369">
            <v>16.28</v>
          </cell>
          <cell r="BX369">
            <v>27.91</v>
          </cell>
          <cell r="BY369">
            <v>57.89</v>
          </cell>
          <cell r="BZ369">
            <v>86.07</v>
          </cell>
          <cell r="CB369">
            <v>276.38</v>
          </cell>
          <cell r="CC369">
            <v>536.5</v>
          </cell>
          <cell r="CG369">
            <v>0</v>
          </cell>
          <cell r="CH369" t="b">
            <v>0</v>
          </cell>
          <cell r="CU369" t="str">
            <v>Uniform Rate</v>
          </cell>
          <cell r="CW369">
            <v>6.5</v>
          </cell>
          <cell r="DX369" t="b">
            <v>0</v>
          </cell>
          <cell r="DY369" t="b">
            <v>0</v>
          </cell>
          <cell r="DZ369" t="str">
            <v>Monthly</v>
          </cell>
          <cell r="EA369" t="str">
            <v>By Meter Size</v>
          </cell>
          <cell r="EE369">
            <v>9.2200000000000006</v>
          </cell>
          <cell r="EF369">
            <v>15.68</v>
          </cell>
          <cell r="EG369">
            <v>30.44</v>
          </cell>
          <cell r="EH369">
            <v>48.87</v>
          </cell>
          <cell r="EJ369">
            <v>153.94</v>
          </cell>
          <cell r="EK369">
            <v>307.02</v>
          </cell>
          <cell r="EO369">
            <v>0</v>
          </cell>
          <cell r="EP369" t="b">
            <v>0</v>
          </cell>
          <cell r="FC369" t="str">
            <v>Uniform Rate</v>
          </cell>
          <cell r="FE369">
            <v>5.43</v>
          </cell>
          <cell r="GV369" t="b">
            <v>0</v>
          </cell>
        </row>
        <row r="370">
          <cell r="A370" t="str">
            <v>Sparta</v>
          </cell>
          <cell r="B370" t="str">
            <v>Sparta</v>
          </cell>
          <cell r="C370" t="str">
            <v>SE</v>
          </cell>
          <cell r="D370" t="str">
            <v>Both Water and Sewer</v>
          </cell>
          <cell r="E370" t="str">
            <v>per 1000 gallons</v>
          </cell>
          <cell r="F370" t="str">
            <v>06-07</v>
          </cell>
          <cell r="H370" t="b">
            <v>0</v>
          </cell>
          <cell r="J370" t="b">
            <v>1</v>
          </cell>
          <cell r="K370" t="b">
            <v>0</v>
          </cell>
          <cell r="L370" t="str">
            <v>Monthly</v>
          </cell>
          <cell r="M370" t="str">
            <v>Constant</v>
          </cell>
          <cell r="N370">
            <v>9.24</v>
          </cell>
          <cell r="AA370">
            <v>2</v>
          </cell>
          <cell r="AB370" t="b">
            <v>0</v>
          </cell>
          <cell r="AO370" t="str">
            <v>Uniform Rate</v>
          </cell>
          <cell r="AQ370">
            <v>3.6960000000000002</v>
          </cell>
          <cell r="BR370" t="str">
            <v>Monthly</v>
          </cell>
          <cell r="BS370" t="str">
            <v>Constant</v>
          </cell>
          <cell r="BT370">
            <v>13.65</v>
          </cell>
          <cell r="CG370">
            <v>2</v>
          </cell>
          <cell r="CH370" t="b">
            <v>0</v>
          </cell>
          <cell r="CU370" t="str">
            <v>Uniform Rate</v>
          </cell>
          <cell r="CW370">
            <v>7.2460000000000004</v>
          </cell>
          <cell r="DX370" t="b">
            <v>1</v>
          </cell>
          <cell r="DY370" t="b">
            <v>0</v>
          </cell>
          <cell r="DZ370" t="str">
            <v>Monthly</v>
          </cell>
          <cell r="EA370" t="str">
            <v>Constant</v>
          </cell>
          <cell r="EB370">
            <v>9.24</v>
          </cell>
          <cell r="EO370">
            <v>2</v>
          </cell>
          <cell r="EP370" t="b">
            <v>0</v>
          </cell>
          <cell r="FC370" t="str">
            <v>Uniform Rate</v>
          </cell>
          <cell r="FE370">
            <v>3.52</v>
          </cell>
          <cell r="GF370" t="str">
            <v>Monthly</v>
          </cell>
          <cell r="GG370" t="str">
            <v>Constant</v>
          </cell>
          <cell r="GH370">
            <v>13.65</v>
          </cell>
          <cell r="GU370">
            <v>2</v>
          </cell>
          <cell r="GV370" t="b">
            <v>0</v>
          </cell>
          <cell r="HI370" t="str">
            <v>Uniform Rate</v>
          </cell>
          <cell r="HK370">
            <v>7.2460000000000004</v>
          </cell>
        </row>
        <row r="371">
          <cell r="A371" t="str">
            <v>Spindale</v>
          </cell>
          <cell r="B371" t="str">
            <v>Spindale</v>
          </cell>
          <cell r="C371" t="str">
            <v>SE</v>
          </cell>
          <cell r="D371" t="str">
            <v>Sewer Only</v>
          </cell>
          <cell r="E371" t="str">
            <v>per 1000 gallons</v>
          </cell>
          <cell r="F371" t="str">
            <v>06-07</v>
          </cell>
          <cell r="G371" t="str">
            <v>Sewer rates collected by Broad River Water Authority, but service supplied by the Town and rates set by the Town. Water service supplied by BRWA.</v>
          </cell>
          <cell r="H371" t="b">
            <v>0</v>
          </cell>
          <cell r="I371" t="str">
            <v>Includes availability fee. The residential base charge is 1/12th of the annual availability fee.</v>
          </cell>
          <cell r="J371" t="b">
            <v>0</v>
          </cell>
          <cell r="K371" t="b">
            <v>0</v>
          </cell>
          <cell r="AB371" t="b">
            <v>0</v>
          </cell>
          <cell r="CH371" t="b">
            <v>0</v>
          </cell>
          <cell r="DX371" t="b">
            <v>1</v>
          </cell>
          <cell r="DY371" t="b">
            <v>1</v>
          </cell>
          <cell r="DZ371" t="str">
            <v>Monthly</v>
          </cell>
          <cell r="EA371" t="str">
            <v>Constant</v>
          </cell>
          <cell r="EB371">
            <v>12</v>
          </cell>
          <cell r="EO371">
            <v>1</v>
          </cell>
          <cell r="EP371" t="b">
            <v>0</v>
          </cell>
          <cell r="FC371" t="str">
            <v>Uniform Rate</v>
          </cell>
          <cell r="FE371">
            <v>3.5</v>
          </cell>
          <cell r="GF371" t="str">
            <v>Monthly</v>
          </cell>
          <cell r="GG371" t="str">
            <v>Constant</v>
          </cell>
          <cell r="GH371">
            <v>24</v>
          </cell>
          <cell r="GU371">
            <v>1</v>
          </cell>
          <cell r="GV371" t="b">
            <v>0</v>
          </cell>
          <cell r="HI371" t="str">
            <v>Uniform Rate</v>
          </cell>
          <cell r="HK371">
            <v>7</v>
          </cell>
        </row>
        <row r="372">
          <cell r="A372" t="str">
            <v>Spring Hope</v>
          </cell>
          <cell r="B372" t="str">
            <v>Spring Hope</v>
          </cell>
          <cell r="C372" t="str">
            <v>SE</v>
          </cell>
          <cell r="D372" t="str">
            <v>Both Water and Sewer</v>
          </cell>
          <cell r="E372" t="str">
            <v>per 1000 gallons</v>
          </cell>
          <cell r="F372" t="str">
            <v>06-07</v>
          </cell>
          <cell r="H372" t="b">
            <v>0</v>
          </cell>
          <cell r="J372" t="b">
            <v>1</v>
          </cell>
          <cell r="K372" t="b">
            <v>0</v>
          </cell>
          <cell r="L372" t="str">
            <v>Monthly</v>
          </cell>
          <cell r="M372" t="str">
            <v>Constant</v>
          </cell>
          <cell r="N372">
            <v>15</v>
          </cell>
          <cell r="AA372">
            <v>3</v>
          </cell>
          <cell r="AB372" t="b">
            <v>0</v>
          </cell>
          <cell r="AO372" t="str">
            <v>Uniform Rate</v>
          </cell>
          <cell r="AQ372">
            <v>2.5</v>
          </cell>
          <cell r="BR372" t="str">
            <v>Monthly</v>
          </cell>
          <cell r="BS372" t="str">
            <v>Constant</v>
          </cell>
          <cell r="BT372">
            <v>30</v>
          </cell>
          <cell r="CG372">
            <v>3</v>
          </cell>
          <cell r="CH372" t="b">
            <v>0</v>
          </cell>
          <cell r="CU372" t="str">
            <v>Uniform Rate</v>
          </cell>
          <cell r="CW372">
            <v>5</v>
          </cell>
          <cell r="CY372">
            <v>0</v>
          </cell>
          <cell r="CZ372">
            <v>0</v>
          </cell>
          <cell r="DX372" t="b">
            <v>1</v>
          </cell>
          <cell r="DY372" t="b">
            <v>0</v>
          </cell>
          <cell r="DZ372" t="str">
            <v>Monthly</v>
          </cell>
          <cell r="EA372" t="str">
            <v>None</v>
          </cell>
          <cell r="EO372">
            <v>0</v>
          </cell>
          <cell r="EP372" t="b">
            <v>0</v>
          </cell>
          <cell r="FC372" t="str">
            <v>Uniform Rate</v>
          </cell>
          <cell r="FE372">
            <v>6.25</v>
          </cell>
          <cell r="GF372" t="str">
            <v>Monthly</v>
          </cell>
          <cell r="GG372" t="str">
            <v>None</v>
          </cell>
          <cell r="GU372">
            <v>0</v>
          </cell>
          <cell r="GV372" t="b">
            <v>0</v>
          </cell>
          <cell r="HI372" t="str">
            <v>Uniform Rate</v>
          </cell>
          <cell r="HK372">
            <v>12.5</v>
          </cell>
          <cell r="HM372">
            <v>0</v>
          </cell>
          <cell r="HN372">
            <v>0</v>
          </cell>
        </row>
        <row r="373">
          <cell r="A373" t="str">
            <v>Spruce Pine</v>
          </cell>
          <cell r="B373" t="str">
            <v>Spruce Pine</v>
          </cell>
          <cell r="C373" t="str">
            <v>OF</v>
          </cell>
          <cell r="D373" t="str">
            <v>Both Water and Sewer</v>
          </cell>
          <cell r="E373" t="str">
            <v>per 1000 gallons</v>
          </cell>
          <cell r="F373" t="str">
            <v>06-07</v>
          </cell>
          <cell r="H373" t="b">
            <v>0</v>
          </cell>
          <cell r="J373" t="b">
            <v>1</v>
          </cell>
          <cell r="K373" t="b">
            <v>0</v>
          </cell>
          <cell r="L373" t="str">
            <v>Monthly</v>
          </cell>
          <cell r="M373" t="str">
            <v>Constant</v>
          </cell>
          <cell r="N373">
            <v>8</v>
          </cell>
          <cell r="AA373">
            <v>2</v>
          </cell>
          <cell r="AB373" t="b">
            <v>0</v>
          </cell>
          <cell r="AO373" t="str">
            <v>Increasing Block</v>
          </cell>
          <cell r="AW373">
            <v>20</v>
          </cell>
          <cell r="AX373">
            <v>100</v>
          </cell>
          <cell r="BG373">
            <v>1.5</v>
          </cell>
          <cell r="BH373">
            <v>1.7</v>
          </cell>
          <cell r="BQ373">
            <v>1.9</v>
          </cell>
          <cell r="BR373" t="str">
            <v>Monthly</v>
          </cell>
          <cell r="BS373" t="str">
            <v>Constant</v>
          </cell>
          <cell r="BT373">
            <v>23.5</v>
          </cell>
          <cell r="CG373">
            <v>2</v>
          </cell>
          <cell r="CH373" t="b">
            <v>0</v>
          </cell>
          <cell r="CU373" t="str">
            <v>Increasing Block</v>
          </cell>
          <cell r="DC373">
            <v>20</v>
          </cell>
          <cell r="DD373">
            <v>100</v>
          </cell>
          <cell r="DM373">
            <v>3</v>
          </cell>
          <cell r="DN373">
            <v>3.4</v>
          </cell>
          <cell r="DW373">
            <v>3.8</v>
          </cell>
          <cell r="DX373" t="b">
            <v>1</v>
          </cell>
          <cell r="DY373" t="b">
            <v>0</v>
          </cell>
          <cell r="DZ373" t="str">
            <v>Monthly</v>
          </cell>
          <cell r="EA373" t="str">
            <v>Constant</v>
          </cell>
          <cell r="EB373">
            <v>8</v>
          </cell>
          <cell r="EO373">
            <v>2</v>
          </cell>
          <cell r="EP373" t="b">
            <v>0</v>
          </cell>
          <cell r="FC373" t="str">
            <v>Increasing Block</v>
          </cell>
          <cell r="FK373">
            <v>20</v>
          </cell>
          <cell r="FL373">
            <v>100</v>
          </cell>
          <cell r="FU373">
            <v>1.8</v>
          </cell>
          <cell r="FV373">
            <v>2.0499999999999998</v>
          </cell>
          <cell r="GE373">
            <v>2.2999999999999998</v>
          </cell>
          <cell r="GF373" t="str">
            <v>Monthly</v>
          </cell>
          <cell r="GG373" t="str">
            <v>Constant</v>
          </cell>
          <cell r="GH373">
            <v>23.5</v>
          </cell>
          <cell r="GU373">
            <v>2</v>
          </cell>
          <cell r="GV373" t="b">
            <v>0</v>
          </cell>
          <cell r="HI373" t="str">
            <v>Increasing Block</v>
          </cell>
          <cell r="HQ373">
            <v>20</v>
          </cell>
          <cell r="HR373">
            <v>100</v>
          </cell>
          <cell r="IA373">
            <v>3.6</v>
          </cell>
          <cell r="IB373">
            <v>4.0999999999999996</v>
          </cell>
          <cell r="IK373">
            <v>4.5999999999999996</v>
          </cell>
        </row>
        <row r="374">
          <cell r="A374" t="str">
            <v>St. Pauls</v>
          </cell>
          <cell r="B374" t="str">
            <v>St. Pauls</v>
          </cell>
          <cell r="C374" t="str">
            <v>SE</v>
          </cell>
          <cell r="D374" t="str">
            <v>Both Water and Sewer</v>
          </cell>
          <cell r="E374" t="str">
            <v>per 1000 gallons</v>
          </cell>
          <cell r="F374" t="str">
            <v>06-07</v>
          </cell>
          <cell r="H374" t="b">
            <v>0</v>
          </cell>
          <cell r="J374" t="b">
            <v>1</v>
          </cell>
          <cell r="K374" t="b">
            <v>0</v>
          </cell>
          <cell r="L374" t="str">
            <v>Monthly</v>
          </cell>
          <cell r="M374" t="str">
            <v>Constant</v>
          </cell>
          <cell r="N374">
            <v>10</v>
          </cell>
          <cell r="AA374">
            <v>2</v>
          </cell>
          <cell r="AB374" t="b">
            <v>0</v>
          </cell>
          <cell r="AO374" t="str">
            <v>Increasing Block</v>
          </cell>
          <cell r="AW374">
            <v>5</v>
          </cell>
          <cell r="BG374">
            <v>1.75</v>
          </cell>
          <cell r="BQ374">
            <v>2</v>
          </cell>
          <cell r="BR374" t="str">
            <v>Monthly</v>
          </cell>
          <cell r="BS374" t="str">
            <v>Constant</v>
          </cell>
          <cell r="BT374">
            <v>20</v>
          </cell>
          <cell r="CG374">
            <v>2</v>
          </cell>
          <cell r="CH374" t="b">
            <v>0</v>
          </cell>
          <cell r="CU374" t="str">
            <v>Increasing Block</v>
          </cell>
          <cell r="CY374">
            <v>0</v>
          </cell>
          <cell r="CZ374">
            <v>0</v>
          </cell>
          <cell r="DC374">
            <v>5</v>
          </cell>
          <cell r="DM374">
            <v>1.75</v>
          </cell>
          <cell r="DW374">
            <v>2</v>
          </cell>
          <cell r="DX374" t="b">
            <v>0</v>
          </cell>
          <cell r="DY374" t="b">
            <v>0</v>
          </cell>
          <cell r="DZ374" t="str">
            <v>Monthly</v>
          </cell>
          <cell r="EA374" t="str">
            <v>Constant</v>
          </cell>
          <cell r="EB374">
            <v>17</v>
          </cell>
          <cell r="EO374">
            <v>2</v>
          </cell>
          <cell r="EP374" t="b">
            <v>0</v>
          </cell>
          <cell r="FC374" t="str">
            <v>Increasing Block</v>
          </cell>
          <cell r="FK374">
            <v>5</v>
          </cell>
          <cell r="FU374">
            <v>1.75</v>
          </cell>
          <cell r="GE374">
            <v>2</v>
          </cell>
          <cell r="GV374" t="b">
            <v>0</v>
          </cell>
        </row>
        <row r="375">
          <cell r="A375" t="str">
            <v>Stanley</v>
          </cell>
          <cell r="B375" t="str">
            <v>Stanley</v>
          </cell>
          <cell r="C375" t="str">
            <v>OF</v>
          </cell>
          <cell r="D375" t="str">
            <v>Both Water and Sewer</v>
          </cell>
          <cell r="E375" t="str">
            <v>per 1000 gallons</v>
          </cell>
          <cell r="F375" t="str">
            <v>06-07</v>
          </cell>
          <cell r="G375" t="str">
            <v>Also has industrial rates.</v>
          </cell>
          <cell r="H375" t="b">
            <v>0</v>
          </cell>
          <cell r="J375" t="b">
            <v>1</v>
          </cell>
          <cell r="K375" t="b">
            <v>1</v>
          </cell>
          <cell r="L375" t="str">
            <v>Monthly</v>
          </cell>
          <cell r="M375" t="str">
            <v>Constant</v>
          </cell>
          <cell r="N375">
            <v>12.15</v>
          </cell>
          <cell r="AA375">
            <v>3</v>
          </cell>
          <cell r="AB375" t="b">
            <v>0</v>
          </cell>
          <cell r="AO375" t="str">
            <v>Uniform Rate</v>
          </cell>
          <cell r="AQ375">
            <v>3.57</v>
          </cell>
          <cell r="BR375" t="str">
            <v>Monthly</v>
          </cell>
          <cell r="BS375" t="str">
            <v>Constant</v>
          </cell>
          <cell r="BT375">
            <v>24.3</v>
          </cell>
          <cell r="CG375">
            <v>3</v>
          </cell>
          <cell r="CH375" t="b">
            <v>0</v>
          </cell>
          <cell r="CU375" t="str">
            <v>Uniform Rate</v>
          </cell>
          <cell r="CW375">
            <v>7.14</v>
          </cell>
          <cell r="DX375" t="b">
            <v>1</v>
          </cell>
          <cell r="DY375" t="b">
            <v>1</v>
          </cell>
          <cell r="DZ375" t="str">
            <v>Monthly</v>
          </cell>
          <cell r="EA375" t="str">
            <v>Constant</v>
          </cell>
          <cell r="EB375">
            <v>12.15</v>
          </cell>
          <cell r="EO375">
            <v>3</v>
          </cell>
          <cell r="EP375" t="b">
            <v>0</v>
          </cell>
          <cell r="FC375" t="str">
            <v>Uniform Rate</v>
          </cell>
          <cell r="FE375">
            <v>7.58</v>
          </cell>
          <cell r="GF375" t="str">
            <v>Monthly</v>
          </cell>
          <cell r="GG375" t="str">
            <v>Constant</v>
          </cell>
          <cell r="GH375">
            <v>24.3</v>
          </cell>
          <cell r="GU375">
            <v>3</v>
          </cell>
          <cell r="GV375" t="b">
            <v>0</v>
          </cell>
          <cell r="HI375" t="str">
            <v>Uniform Rate</v>
          </cell>
          <cell r="HK375">
            <v>15.16</v>
          </cell>
        </row>
        <row r="376">
          <cell r="A376" t="str">
            <v>Stantonsburg</v>
          </cell>
          <cell r="B376" t="str">
            <v>Stantonsburg</v>
          </cell>
          <cell r="C376" t="str">
            <v>SE</v>
          </cell>
          <cell r="D376" t="str">
            <v>Both Water and Sewer</v>
          </cell>
          <cell r="E376" t="str">
            <v>per 1000 gallons</v>
          </cell>
          <cell r="F376" t="str">
            <v>06-07</v>
          </cell>
          <cell r="H376" t="b">
            <v>0</v>
          </cell>
          <cell r="J376" t="b">
            <v>1</v>
          </cell>
          <cell r="K376" t="b">
            <v>0</v>
          </cell>
          <cell r="L376" t="str">
            <v>Monthly</v>
          </cell>
          <cell r="M376" t="str">
            <v>Constant</v>
          </cell>
          <cell r="N376">
            <v>13.75</v>
          </cell>
          <cell r="AA376">
            <v>0</v>
          </cell>
          <cell r="AB376" t="b">
            <v>0</v>
          </cell>
          <cell r="AO376" t="str">
            <v>Uniform Rate</v>
          </cell>
          <cell r="AQ376">
            <v>1.95</v>
          </cell>
          <cell r="BR376" t="str">
            <v>Monthly</v>
          </cell>
          <cell r="BS376" t="str">
            <v>Constant</v>
          </cell>
          <cell r="BT376">
            <v>22.5</v>
          </cell>
          <cell r="CG376">
            <v>0</v>
          </cell>
          <cell r="CH376" t="b">
            <v>0</v>
          </cell>
          <cell r="CU376" t="str">
            <v>Uniform Rate</v>
          </cell>
          <cell r="CW376">
            <v>3.05</v>
          </cell>
          <cell r="CY376">
            <v>0</v>
          </cell>
          <cell r="CZ376">
            <v>0</v>
          </cell>
          <cell r="DX376" t="b">
            <v>0</v>
          </cell>
          <cell r="DY376" t="b">
            <v>0</v>
          </cell>
          <cell r="DZ376" t="str">
            <v>Monthly</v>
          </cell>
          <cell r="EA376" t="str">
            <v>Constant</v>
          </cell>
          <cell r="EB376">
            <v>16</v>
          </cell>
          <cell r="EO376">
            <v>0</v>
          </cell>
          <cell r="EP376" t="b">
            <v>0</v>
          </cell>
          <cell r="FC376" t="str">
            <v>Uniform Rate</v>
          </cell>
          <cell r="FE376">
            <v>3.15</v>
          </cell>
          <cell r="GV376" t="b">
            <v>0</v>
          </cell>
        </row>
        <row r="377">
          <cell r="A377" t="str">
            <v>Star</v>
          </cell>
          <cell r="B377" t="str">
            <v>Star</v>
          </cell>
          <cell r="C377" t="str">
            <v>of</v>
          </cell>
          <cell r="D377" t="str">
            <v>Both Water and Sewer</v>
          </cell>
          <cell r="E377" t="str">
            <v>per 1000 gallons</v>
          </cell>
          <cell r="F377" t="str">
            <v>06-07</v>
          </cell>
          <cell r="H377" t="b">
            <v>0</v>
          </cell>
          <cell r="J377" t="b">
            <v>1</v>
          </cell>
          <cell r="K377" t="b">
            <v>0</v>
          </cell>
          <cell r="L377" t="str">
            <v>Bi-monthly</v>
          </cell>
          <cell r="M377" t="str">
            <v>Constant</v>
          </cell>
          <cell r="N377">
            <v>19.72</v>
          </cell>
          <cell r="AA377">
            <v>4</v>
          </cell>
          <cell r="AB377" t="b">
            <v>0</v>
          </cell>
          <cell r="AO377" t="str">
            <v>Increasing Block</v>
          </cell>
          <cell r="AW377">
            <v>20</v>
          </cell>
          <cell r="BG377">
            <v>2.35</v>
          </cell>
          <cell r="BQ377">
            <v>3.82</v>
          </cell>
          <cell r="BR377" t="str">
            <v>Bi-monthly</v>
          </cell>
          <cell r="BS377" t="str">
            <v>Constant</v>
          </cell>
          <cell r="BT377">
            <v>21.06</v>
          </cell>
          <cell r="CG377">
            <v>4</v>
          </cell>
          <cell r="CH377" t="b">
            <v>0</v>
          </cell>
          <cell r="CU377" t="str">
            <v>Increasing Block</v>
          </cell>
          <cell r="DC377">
            <v>20</v>
          </cell>
          <cell r="DM377">
            <v>3.77</v>
          </cell>
          <cell r="DW377">
            <v>5.2</v>
          </cell>
          <cell r="DX377" t="b">
            <v>1</v>
          </cell>
          <cell r="DY377" t="b">
            <v>0</v>
          </cell>
          <cell r="DZ377" t="str">
            <v>Bi-monthly</v>
          </cell>
          <cell r="EA377" t="str">
            <v>Constant</v>
          </cell>
          <cell r="EB377">
            <v>19.72</v>
          </cell>
          <cell r="EO377">
            <v>4</v>
          </cell>
          <cell r="EP377" t="b">
            <v>0</v>
          </cell>
          <cell r="FC377" t="str">
            <v>Increasing Block</v>
          </cell>
          <cell r="FK377">
            <v>20</v>
          </cell>
          <cell r="FU377">
            <v>2.35</v>
          </cell>
          <cell r="GE377">
            <v>4.32</v>
          </cell>
          <cell r="GF377" t="str">
            <v>Bi-monthly</v>
          </cell>
          <cell r="GG377" t="str">
            <v>Constant</v>
          </cell>
          <cell r="GH377">
            <v>21.06</v>
          </cell>
          <cell r="GU377">
            <v>4</v>
          </cell>
          <cell r="GV377" t="b">
            <v>0</v>
          </cell>
          <cell r="HI377" t="str">
            <v>Increasing Block</v>
          </cell>
          <cell r="HQ377">
            <v>20</v>
          </cell>
          <cell r="IA377">
            <v>3.77</v>
          </cell>
          <cell r="IK377">
            <v>5.2</v>
          </cell>
        </row>
        <row r="378">
          <cell r="A378" t="str">
            <v>Statesville</v>
          </cell>
          <cell r="B378" t="str">
            <v>Statesville</v>
          </cell>
          <cell r="C378" t="str">
            <v>of</v>
          </cell>
          <cell r="D378" t="str">
            <v>Both Water and Sewer</v>
          </cell>
          <cell r="E378" t="str">
            <v>per 100 cf</v>
          </cell>
          <cell r="F378" t="str">
            <v>06-07</v>
          </cell>
          <cell r="G378" t="str">
            <v>City council sets the rates each year. Flat rate also available for sewer.</v>
          </cell>
          <cell r="H378" t="b">
            <v>0</v>
          </cell>
          <cell r="J378" t="b">
            <v>1</v>
          </cell>
          <cell r="K378" t="b">
            <v>0</v>
          </cell>
          <cell r="L378" t="str">
            <v>Monthly</v>
          </cell>
          <cell r="M378" t="str">
            <v>Constant</v>
          </cell>
          <cell r="N378">
            <v>5.93</v>
          </cell>
          <cell r="AA378">
            <v>0</v>
          </cell>
          <cell r="AB378" t="b">
            <v>0</v>
          </cell>
          <cell r="AO378" t="str">
            <v>Uniform Rate</v>
          </cell>
          <cell r="AQ378">
            <v>1.75</v>
          </cell>
          <cell r="BR378" t="str">
            <v>Monthly</v>
          </cell>
          <cell r="BS378" t="str">
            <v>Constant</v>
          </cell>
          <cell r="BT378">
            <v>14.82</v>
          </cell>
          <cell r="CG378">
            <v>0</v>
          </cell>
          <cell r="CH378" t="b">
            <v>0</v>
          </cell>
          <cell r="CU378" t="str">
            <v>Uniform Rate</v>
          </cell>
          <cell r="CW378">
            <v>4.3899999999999997</v>
          </cell>
          <cell r="DX378" t="b">
            <v>1</v>
          </cell>
          <cell r="DY378" t="b">
            <v>0</v>
          </cell>
          <cell r="DZ378" t="str">
            <v>Monthly</v>
          </cell>
          <cell r="EA378" t="str">
            <v>Constant</v>
          </cell>
          <cell r="EB378">
            <v>8.76</v>
          </cell>
          <cell r="EO378">
            <v>0</v>
          </cell>
          <cell r="EP378" t="b">
            <v>0</v>
          </cell>
          <cell r="FC378" t="str">
            <v>Uniform Rate</v>
          </cell>
          <cell r="FE378">
            <v>2.88</v>
          </cell>
          <cell r="GF378" t="str">
            <v>Monthly</v>
          </cell>
          <cell r="GG378" t="str">
            <v>Constant</v>
          </cell>
          <cell r="GH378">
            <v>21.91</v>
          </cell>
          <cell r="GU378">
            <v>0</v>
          </cell>
          <cell r="GV378" t="b">
            <v>0</v>
          </cell>
          <cell r="HI378" t="str">
            <v>Uniform Rate</v>
          </cell>
          <cell r="HK378">
            <v>7.2</v>
          </cell>
        </row>
        <row r="379">
          <cell r="A379" t="str">
            <v>Stedman</v>
          </cell>
          <cell r="B379" t="str">
            <v>Stedman</v>
          </cell>
          <cell r="C379" t="str">
            <v>SE</v>
          </cell>
          <cell r="D379" t="str">
            <v>Both Water and Sewer</v>
          </cell>
          <cell r="E379" t="str">
            <v>per 1000 gallons</v>
          </cell>
          <cell r="F379" t="str">
            <v>06-07</v>
          </cell>
          <cell r="H379" t="b">
            <v>0</v>
          </cell>
          <cell r="J379" t="b">
            <v>1</v>
          </cell>
          <cell r="K379" t="b">
            <v>0</v>
          </cell>
          <cell r="L379" t="str">
            <v>Monthly</v>
          </cell>
          <cell r="M379" t="str">
            <v>Constant</v>
          </cell>
          <cell r="N379">
            <v>11</v>
          </cell>
          <cell r="AA379">
            <v>0</v>
          </cell>
          <cell r="AB379" t="b">
            <v>0</v>
          </cell>
          <cell r="AO379" t="str">
            <v>Uniform Rate</v>
          </cell>
          <cell r="AQ379">
            <v>2.5</v>
          </cell>
          <cell r="BR379" t="str">
            <v>Monthly</v>
          </cell>
          <cell r="BS379" t="str">
            <v>Constant</v>
          </cell>
          <cell r="BT379">
            <v>15</v>
          </cell>
          <cell r="CG379">
            <v>0</v>
          </cell>
          <cell r="CH379" t="b">
            <v>0</v>
          </cell>
          <cell r="CU379" t="str">
            <v>Uniform Rate</v>
          </cell>
          <cell r="CW379">
            <v>3</v>
          </cell>
          <cell r="CY379">
            <v>0</v>
          </cell>
          <cell r="CZ379">
            <v>0</v>
          </cell>
          <cell r="DX379" t="b">
            <v>1</v>
          </cell>
          <cell r="DY379" t="b">
            <v>0</v>
          </cell>
          <cell r="DZ379" t="str">
            <v>Monthly</v>
          </cell>
          <cell r="EA379" t="str">
            <v>Constant</v>
          </cell>
          <cell r="EB379">
            <v>13.5</v>
          </cell>
          <cell r="EO379">
            <v>0</v>
          </cell>
          <cell r="EP379" t="b">
            <v>0</v>
          </cell>
          <cell r="FC379" t="str">
            <v>Uniform Rate</v>
          </cell>
          <cell r="FE379">
            <v>3.5</v>
          </cell>
          <cell r="GF379" t="str">
            <v>Monthly</v>
          </cell>
          <cell r="GG379" t="str">
            <v>Constant</v>
          </cell>
          <cell r="GH379">
            <v>20.25</v>
          </cell>
          <cell r="GU379">
            <v>0</v>
          </cell>
          <cell r="GV379" t="b">
            <v>0</v>
          </cell>
          <cell r="HI379" t="str">
            <v>Uniform Rate</v>
          </cell>
          <cell r="HK379">
            <v>4.5</v>
          </cell>
          <cell r="HM379">
            <v>0</v>
          </cell>
          <cell r="HN379">
            <v>0</v>
          </cell>
        </row>
        <row r="380">
          <cell r="A380" t="str">
            <v>Stokesdale</v>
          </cell>
          <cell r="B380" t="str">
            <v>Stokesdale</v>
          </cell>
          <cell r="C380" t="str">
            <v>OF</v>
          </cell>
          <cell r="D380" t="str">
            <v>Water Only</v>
          </cell>
          <cell r="E380" t="str">
            <v>per 1000 gallons</v>
          </cell>
          <cell r="F380" t="str">
            <v>06-07</v>
          </cell>
          <cell r="G380" t="str">
            <v>System began in 2003.</v>
          </cell>
          <cell r="H380" t="b">
            <v>0</v>
          </cell>
          <cell r="J380" t="b">
            <v>0</v>
          </cell>
          <cell r="K380" t="b">
            <v>0</v>
          </cell>
          <cell r="L380" t="str">
            <v>Monthly</v>
          </cell>
          <cell r="M380" t="str">
            <v>Constant</v>
          </cell>
          <cell r="N380">
            <v>29.5</v>
          </cell>
          <cell r="AA380">
            <v>0</v>
          </cell>
          <cell r="AB380" t="b">
            <v>0</v>
          </cell>
          <cell r="AO380" t="str">
            <v>Uniform Rate</v>
          </cell>
          <cell r="AQ380">
            <v>2</v>
          </cell>
          <cell r="CH380" t="b">
            <v>0</v>
          </cell>
          <cell r="DX380" t="b">
            <v>0</v>
          </cell>
          <cell r="DY380" t="b">
            <v>0</v>
          </cell>
          <cell r="EP380" t="b">
            <v>0</v>
          </cell>
          <cell r="GV380" t="b">
            <v>0</v>
          </cell>
        </row>
        <row r="381">
          <cell r="A381" t="str">
            <v>Sunset Beach</v>
          </cell>
          <cell r="B381" t="str">
            <v>Sunset Beach</v>
          </cell>
          <cell r="C381" t="str">
            <v>SE</v>
          </cell>
          <cell r="D381" t="str">
            <v>Water Only</v>
          </cell>
          <cell r="E381" t="str">
            <v>per 1000 gallons</v>
          </cell>
          <cell r="F381" t="str">
            <v>06-07</v>
          </cell>
          <cell r="H381" t="b">
            <v>0</v>
          </cell>
          <cell r="J381" t="b">
            <v>0</v>
          </cell>
          <cell r="K381" t="b">
            <v>0</v>
          </cell>
          <cell r="L381" t="str">
            <v>Monthly</v>
          </cell>
          <cell r="M381" t="str">
            <v>Constant</v>
          </cell>
          <cell r="N381">
            <v>13</v>
          </cell>
          <cell r="AA381">
            <v>3</v>
          </cell>
          <cell r="AB381" t="b">
            <v>0</v>
          </cell>
          <cell r="AO381" t="str">
            <v>Uniform Rate</v>
          </cell>
          <cell r="AQ381">
            <v>4.3499999999999996</v>
          </cell>
          <cell r="CH381" t="b">
            <v>0</v>
          </cell>
          <cell r="DX381" t="b">
            <v>0</v>
          </cell>
          <cell r="DY381" t="b">
            <v>0</v>
          </cell>
          <cell r="EP381" t="b">
            <v>0</v>
          </cell>
          <cell r="GV381" t="b">
            <v>0</v>
          </cell>
        </row>
        <row r="382">
          <cell r="A382" t="str">
            <v>Surf City</v>
          </cell>
          <cell r="B382" t="str">
            <v>Surf City</v>
          </cell>
          <cell r="C382" t="str">
            <v>OF</v>
          </cell>
          <cell r="D382" t="str">
            <v>Both Water and Sewer</v>
          </cell>
          <cell r="E382" t="str">
            <v>per 1000 gallons</v>
          </cell>
          <cell r="F382" t="str">
            <v>06-07</v>
          </cell>
          <cell r="G382" t="str">
            <v>$9/month trash fee not included.</v>
          </cell>
          <cell r="H382" t="b">
            <v>0</v>
          </cell>
          <cell r="J382" t="b">
            <v>1</v>
          </cell>
          <cell r="K382" t="b">
            <v>0</v>
          </cell>
          <cell r="L382" t="str">
            <v>Monthly</v>
          </cell>
          <cell r="M382" t="str">
            <v>Constant</v>
          </cell>
          <cell r="N382">
            <v>15</v>
          </cell>
          <cell r="AA382">
            <v>2</v>
          </cell>
          <cell r="AB382" t="b">
            <v>0</v>
          </cell>
          <cell r="AO382" t="str">
            <v>Increasing Block</v>
          </cell>
          <cell r="AW382">
            <v>4</v>
          </cell>
          <cell r="BG382">
            <v>2.15</v>
          </cell>
          <cell r="BQ382">
            <v>2.25</v>
          </cell>
          <cell r="BR382" t="str">
            <v>Monthly</v>
          </cell>
          <cell r="BS382" t="str">
            <v>Constant</v>
          </cell>
          <cell r="BT382">
            <v>30</v>
          </cell>
          <cell r="CG382">
            <v>2</v>
          </cell>
          <cell r="CH382" t="b">
            <v>0</v>
          </cell>
          <cell r="CU382" t="str">
            <v>Increasing Block</v>
          </cell>
          <cell r="DC382">
            <v>4</v>
          </cell>
          <cell r="DM382">
            <v>4.3</v>
          </cell>
          <cell r="DW382">
            <v>4.5</v>
          </cell>
          <cell r="DX382" t="b">
            <v>1</v>
          </cell>
          <cell r="DY382" t="b">
            <v>0</v>
          </cell>
          <cell r="DZ382" t="str">
            <v>Monthly</v>
          </cell>
          <cell r="EA382" t="str">
            <v>Constant</v>
          </cell>
          <cell r="EB382">
            <v>25</v>
          </cell>
          <cell r="EO382">
            <v>2</v>
          </cell>
          <cell r="EP382" t="b">
            <v>0</v>
          </cell>
          <cell r="FC382" t="str">
            <v>Uniform Rate</v>
          </cell>
          <cell r="FE382">
            <v>2.25</v>
          </cell>
          <cell r="GF382" t="str">
            <v>Monthly</v>
          </cell>
          <cell r="GG382" t="str">
            <v>Constant</v>
          </cell>
          <cell r="GH382">
            <v>50</v>
          </cell>
          <cell r="GU382">
            <v>2</v>
          </cell>
          <cell r="GV382" t="b">
            <v>0</v>
          </cell>
          <cell r="HI382" t="str">
            <v>Uniform Rate</v>
          </cell>
          <cell r="HK382">
            <v>4.5</v>
          </cell>
        </row>
        <row r="383">
          <cell r="A383" t="str">
            <v>Swan Quarter Sanitary District</v>
          </cell>
          <cell r="B383" t="str">
            <v>Swan Quarter Sanitary District</v>
          </cell>
          <cell r="C383" t="str">
            <v>0506</v>
          </cell>
          <cell r="D383" t="str">
            <v>Sewer Only</v>
          </cell>
          <cell r="E383" t="str">
            <v>per 1000 gallons</v>
          </cell>
          <cell r="F383" t="str">
            <v>05-06</v>
          </cell>
          <cell r="G383" t="str">
            <v>SQSD in operation for just over one year now. Has commercial rates.</v>
          </cell>
          <cell r="H383" t="b">
            <v>0</v>
          </cell>
          <cell r="J383" t="b">
            <v>0</v>
          </cell>
          <cell r="K383" t="b">
            <v>0</v>
          </cell>
          <cell r="AB383" t="b">
            <v>0</v>
          </cell>
          <cell r="CH383" t="b">
            <v>0</v>
          </cell>
          <cell r="DX383" t="b">
            <v>0</v>
          </cell>
          <cell r="DY383" t="b">
            <v>1</v>
          </cell>
          <cell r="DZ383" t="str">
            <v>Monthly</v>
          </cell>
          <cell r="EA383" t="str">
            <v>Constant</v>
          </cell>
          <cell r="EB383">
            <v>25</v>
          </cell>
          <cell r="EO383">
            <v>3</v>
          </cell>
          <cell r="EP383" t="b">
            <v>0</v>
          </cell>
          <cell r="FC383" t="str">
            <v>Increasing Block</v>
          </cell>
          <cell r="FK383">
            <v>10</v>
          </cell>
          <cell r="FL383">
            <v>50</v>
          </cell>
          <cell r="FM383">
            <v>100</v>
          </cell>
          <cell r="FU383">
            <v>4</v>
          </cell>
          <cell r="FV383">
            <v>5</v>
          </cell>
          <cell r="FW383">
            <v>6</v>
          </cell>
          <cell r="GE383">
            <v>7</v>
          </cell>
          <cell r="GV383" t="b">
            <v>0</v>
          </cell>
        </row>
        <row r="384">
          <cell r="A384" t="str">
            <v>Swansboro</v>
          </cell>
          <cell r="B384" t="str">
            <v>Swansboro</v>
          </cell>
          <cell r="C384" t="str">
            <v>0506</v>
          </cell>
          <cell r="D384" t="str">
            <v>Both Water and Sewer</v>
          </cell>
          <cell r="E384" t="str">
            <v>per 1000 gallons</v>
          </cell>
          <cell r="F384" t="str">
            <v>05-06</v>
          </cell>
          <cell r="G384" t="str">
            <v>**CHECK** Increased rates (?).</v>
          </cell>
          <cell r="H384" t="b">
            <v>0</v>
          </cell>
          <cell r="J384" t="b">
            <v>1</v>
          </cell>
          <cell r="K384" t="b">
            <v>1</v>
          </cell>
          <cell r="L384" t="str">
            <v>Monthly</v>
          </cell>
          <cell r="M384" t="str">
            <v>Constant</v>
          </cell>
          <cell r="N384">
            <v>11</v>
          </cell>
          <cell r="AA384">
            <v>2</v>
          </cell>
          <cell r="AB384" t="b">
            <v>0</v>
          </cell>
          <cell r="AO384" t="str">
            <v>Uniform Rate</v>
          </cell>
          <cell r="AQ384">
            <v>3.75</v>
          </cell>
          <cell r="BR384" t="str">
            <v>Monthly</v>
          </cell>
          <cell r="BS384" t="str">
            <v>Constant</v>
          </cell>
          <cell r="BT384">
            <v>22</v>
          </cell>
          <cell r="CG384">
            <v>2</v>
          </cell>
          <cell r="CH384" t="b">
            <v>0</v>
          </cell>
          <cell r="CU384" t="str">
            <v>Uniform Rate</v>
          </cell>
          <cell r="CW384">
            <v>7.5</v>
          </cell>
          <cell r="DX384" t="b">
            <v>1</v>
          </cell>
          <cell r="DY384" t="b">
            <v>1</v>
          </cell>
          <cell r="DZ384" t="str">
            <v>Monthly</v>
          </cell>
          <cell r="EA384" t="str">
            <v>Constant</v>
          </cell>
          <cell r="EB384">
            <v>16</v>
          </cell>
          <cell r="EO384">
            <v>2</v>
          </cell>
          <cell r="EP384" t="b">
            <v>0</v>
          </cell>
          <cell r="FC384" t="str">
            <v>Uniform Rate</v>
          </cell>
          <cell r="FE384">
            <v>4.5</v>
          </cell>
          <cell r="GF384" t="str">
            <v>Monthly</v>
          </cell>
          <cell r="GG384" t="str">
            <v>Constant</v>
          </cell>
          <cell r="GH384">
            <v>32</v>
          </cell>
          <cell r="GU384">
            <v>2</v>
          </cell>
          <cell r="GV384" t="b">
            <v>0</v>
          </cell>
          <cell r="HI384" t="str">
            <v>Uniform Rate</v>
          </cell>
          <cell r="HK384">
            <v>9</v>
          </cell>
        </row>
        <row r="385">
          <cell r="A385" t="str">
            <v>Tabor City</v>
          </cell>
          <cell r="B385" t="str">
            <v>Tabor City</v>
          </cell>
          <cell r="C385" t="str">
            <v>OF</v>
          </cell>
          <cell r="D385" t="str">
            <v>Both Water and Sewer</v>
          </cell>
          <cell r="E385" t="str">
            <v>per 1000 gallons</v>
          </cell>
          <cell r="F385" t="str">
            <v>06-07</v>
          </cell>
          <cell r="H385" t="b">
            <v>0</v>
          </cell>
          <cell r="J385" t="b">
            <v>0</v>
          </cell>
          <cell r="K385" t="b">
            <v>0</v>
          </cell>
          <cell r="L385" t="str">
            <v>Monthly</v>
          </cell>
          <cell r="M385" t="str">
            <v>Constant</v>
          </cell>
          <cell r="N385">
            <v>9</v>
          </cell>
          <cell r="AA385">
            <v>2</v>
          </cell>
          <cell r="AB385" t="b">
            <v>0</v>
          </cell>
          <cell r="AO385" t="str">
            <v>Uniform Rate</v>
          </cell>
          <cell r="AQ385">
            <v>1.5</v>
          </cell>
          <cell r="CH385" t="b">
            <v>0</v>
          </cell>
          <cell r="DX385" t="b">
            <v>0</v>
          </cell>
          <cell r="DY385" t="b">
            <v>0</v>
          </cell>
          <cell r="DZ385" t="str">
            <v>Monthly</v>
          </cell>
          <cell r="EA385" t="str">
            <v>Constant</v>
          </cell>
          <cell r="EB385">
            <v>16</v>
          </cell>
          <cell r="EO385">
            <v>2</v>
          </cell>
          <cell r="EP385" t="b">
            <v>0</v>
          </cell>
          <cell r="FC385" t="str">
            <v>Uniform Rate</v>
          </cell>
          <cell r="FE385">
            <v>2</v>
          </cell>
          <cell r="GV385" t="b">
            <v>0</v>
          </cell>
        </row>
        <row r="386">
          <cell r="A386" t="str">
            <v>Tarboro</v>
          </cell>
          <cell r="B386" t="str">
            <v>Tarboro</v>
          </cell>
          <cell r="C386" t="str">
            <v>SE</v>
          </cell>
          <cell r="D386" t="str">
            <v>Both Water and Sewer</v>
          </cell>
          <cell r="E386" t="str">
            <v>per 1000 gallons</v>
          </cell>
          <cell r="F386" t="str">
            <v>06-07</v>
          </cell>
          <cell r="G386" t="str">
            <v>Water rate to Town of Princeville and Leggett Community Water Assoc is 1.5 times the in-town rate.</v>
          </cell>
          <cell r="H386" t="b">
            <v>0</v>
          </cell>
          <cell r="J386" t="b">
            <v>1</v>
          </cell>
          <cell r="K386" t="b">
            <v>0</v>
          </cell>
          <cell r="L386" t="str">
            <v>Monthly</v>
          </cell>
          <cell r="M386" t="str">
            <v>By Meter Size</v>
          </cell>
          <cell r="P386">
            <v>4</v>
          </cell>
          <cell r="Q386">
            <v>4</v>
          </cell>
          <cell r="R386">
            <v>6.5</v>
          </cell>
          <cell r="S386">
            <v>10.85</v>
          </cell>
          <cell r="T386">
            <v>16</v>
          </cell>
          <cell r="U386">
            <v>42</v>
          </cell>
          <cell r="V386">
            <v>46</v>
          </cell>
          <cell r="W386">
            <v>145</v>
          </cell>
          <cell r="X386">
            <v>250</v>
          </cell>
          <cell r="AA386">
            <v>1</v>
          </cell>
          <cell r="AB386" t="b">
            <v>0</v>
          </cell>
          <cell r="AO386" t="str">
            <v>Decreasing Block</v>
          </cell>
          <cell r="AW386">
            <v>10</v>
          </cell>
          <cell r="BG386">
            <v>1.7</v>
          </cell>
          <cell r="BQ386">
            <v>1.3</v>
          </cell>
          <cell r="BR386" t="str">
            <v>Monthly</v>
          </cell>
          <cell r="BS386" t="str">
            <v>By Meter Size</v>
          </cell>
          <cell r="BV386">
            <v>4</v>
          </cell>
          <cell r="BW386">
            <v>4</v>
          </cell>
          <cell r="BX386">
            <v>6.5</v>
          </cell>
          <cell r="BY386">
            <v>10.85</v>
          </cell>
          <cell r="BZ386">
            <v>16</v>
          </cell>
          <cell r="CA386">
            <v>42</v>
          </cell>
          <cell r="CB386">
            <v>46</v>
          </cell>
          <cell r="CC386">
            <v>145</v>
          </cell>
          <cell r="CD386">
            <v>250</v>
          </cell>
          <cell r="CG386">
            <v>1</v>
          </cell>
          <cell r="CH386" t="b">
            <v>0</v>
          </cell>
          <cell r="CU386" t="str">
            <v>Decreasing Block</v>
          </cell>
          <cell r="DC386">
            <v>10</v>
          </cell>
          <cell r="DM386">
            <v>3.4</v>
          </cell>
          <cell r="DW386">
            <v>2.6</v>
          </cell>
          <cell r="DX386" t="b">
            <v>1</v>
          </cell>
          <cell r="DY386" t="b">
            <v>0</v>
          </cell>
          <cell r="DZ386" t="str">
            <v>Monthly</v>
          </cell>
          <cell r="EA386" t="str">
            <v>Constant</v>
          </cell>
          <cell r="EB386">
            <v>6</v>
          </cell>
          <cell r="EO386">
            <v>0</v>
          </cell>
          <cell r="EP386" t="b">
            <v>0</v>
          </cell>
          <cell r="FC386" t="str">
            <v>Uniform Rate</v>
          </cell>
          <cell r="FE386">
            <v>2</v>
          </cell>
          <cell r="GF386" t="str">
            <v>Monthly</v>
          </cell>
          <cell r="GG386" t="str">
            <v>Constant</v>
          </cell>
          <cell r="GH386">
            <v>6</v>
          </cell>
          <cell r="GU386">
            <v>0</v>
          </cell>
          <cell r="GV386" t="b">
            <v>0</v>
          </cell>
          <cell r="HI386" t="str">
            <v>Uniform Rate</v>
          </cell>
          <cell r="HK386">
            <v>4</v>
          </cell>
        </row>
        <row r="387">
          <cell r="A387" t="str">
            <v>Taylorsville</v>
          </cell>
          <cell r="B387" t="str">
            <v>Taylorsville</v>
          </cell>
          <cell r="C387" t="str">
            <v>OF</v>
          </cell>
          <cell r="D387" t="str">
            <v>Both Water and Sewer</v>
          </cell>
          <cell r="E387" t="str">
            <v>per 1000 gallons</v>
          </cell>
          <cell r="F387" t="str">
            <v>06-07</v>
          </cell>
          <cell r="G387" t="str">
            <v>Does not include the "capital fixed sewer charges" that are based on consumption amount.</v>
          </cell>
          <cell r="H387" t="b">
            <v>0</v>
          </cell>
          <cell r="J387" t="b">
            <v>1</v>
          </cell>
          <cell r="K387" t="b">
            <v>0</v>
          </cell>
          <cell r="L387" t="str">
            <v>Monthly</v>
          </cell>
          <cell r="M387" t="str">
            <v>Constant</v>
          </cell>
          <cell r="N387">
            <v>13</v>
          </cell>
          <cell r="AA387">
            <v>0</v>
          </cell>
          <cell r="AB387" t="b">
            <v>0</v>
          </cell>
          <cell r="AO387" t="str">
            <v>Uniform Rate</v>
          </cell>
          <cell r="AQ387">
            <v>2.4</v>
          </cell>
          <cell r="BR387" t="str">
            <v>Monthly</v>
          </cell>
          <cell r="BS387" t="str">
            <v>Constant</v>
          </cell>
          <cell r="BT387">
            <v>26</v>
          </cell>
          <cell r="CG387">
            <v>0</v>
          </cell>
          <cell r="CH387" t="b">
            <v>0</v>
          </cell>
          <cell r="CU387" t="str">
            <v>Uniform Rate</v>
          </cell>
          <cell r="CW387">
            <v>4.8</v>
          </cell>
          <cell r="DX387" t="b">
            <v>1</v>
          </cell>
          <cell r="DY387" t="b">
            <v>0</v>
          </cell>
          <cell r="DZ387" t="str">
            <v>Monthly</v>
          </cell>
          <cell r="EA387" t="str">
            <v>Constant</v>
          </cell>
          <cell r="EB387">
            <v>13</v>
          </cell>
          <cell r="EO387">
            <v>0</v>
          </cell>
          <cell r="EP387" t="b">
            <v>0</v>
          </cell>
          <cell r="FC387" t="str">
            <v>Uniform Rate</v>
          </cell>
          <cell r="FE387">
            <v>2.4</v>
          </cell>
          <cell r="GF387" t="str">
            <v>Monthly</v>
          </cell>
          <cell r="GG387" t="str">
            <v>Constant</v>
          </cell>
          <cell r="GH387">
            <v>26</v>
          </cell>
          <cell r="GU387">
            <v>0</v>
          </cell>
          <cell r="GV387" t="b">
            <v>0</v>
          </cell>
          <cell r="HI387" t="str">
            <v>Uniform Rate</v>
          </cell>
          <cell r="HK387">
            <v>4.8</v>
          </cell>
        </row>
        <row r="388">
          <cell r="A388" t="str">
            <v>Teachey</v>
          </cell>
          <cell r="B388" t="str">
            <v>Teachey</v>
          </cell>
          <cell r="C388" t="str">
            <v>OF</v>
          </cell>
          <cell r="D388" t="str">
            <v>Both Water and Sewer</v>
          </cell>
          <cell r="E388" t="str">
            <v>per 1000 gallons</v>
          </cell>
          <cell r="F388" t="str">
            <v>06-07</v>
          </cell>
          <cell r="H388" t="b">
            <v>0</v>
          </cell>
          <cell r="J388" t="b">
            <v>1</v>
          </cell>
          <cell r="K388" t="b">
            <v>0</v>
          </cell>
          <cell r="L388" t="str">
            <v>Unknown</v>
          </cell>
          <cell r="M388" t="str">
            <v>Constant</v>
          </cell>
          <cell r="N388">
            <v>13</v>
          </cell>
          <cell r="AA388">
            <v>1</v>
          </cell>
          <cell r="AB388" t="b">
            <v>0</v>
          </cell>
          <cell r="AO388" t="str">
            <v>Uniform Rate</v>
          </cell>
          <cell r="AQ388">
            <v>2.25</v>
          </cell>
          <cell r="BR388" t="str">
            <v>Unknown</v>
          </cell>
          <cell r="BS388" t="str">
            <v>Constant</v>
          </cell>
          <cell r="BT388">
            <v>18</v>
          </cell>
          <cell r="CG388">
            <v>1</v>
          </cell>
          <cell r="CH388" t="b">
            <v>0</v>
          </cell>
          <cell r="CU388" t="str">
            <v>Uniform Rate</v>
          </cell>
          <cell r="CW388">
            <v>2.25</v>
          </cell>
          <cell r="DX388" t="b">
            <v>1</v>
          </cell>
          <cell r="DY388" t="b">
            <v>0</v>
          </cell>
          <cell r="DZ388" t="str">
            <v>Unknown</v>
          </cell>
          <cell r="EA388" t="str">
            <v>Constant</v>
          </cell>
          <cell r="EB388">
            <v>20</v>
          </cell>
          <cell r="EO388">
            <v>1</v>
          </cell>
          <cell r="EP388" t="b">
            <v>0</v>
          </cell>
          <cell r="FC388" t="str">
            <v>Uniform Rate</v>
          </cell>
          <cell r="FE388">
            <v>1.75</v>
          </cell>
          <cell r="GF388" t="str">
            <v>Unknown</v>
          </cell>
          <cell r="GG388" t="str">
            <v>Constant</v>
          </cell>
          <cell r="GH388">
            <v>30</v>
          </cell>
          <cell r="GU388">
            <v>1</v>
          </cell>
          <cell r="GV388" t="b">
            <v>0</v>
          </cell>
          <cell r="HI388" t="str">
            <v>Uniform Rate</v>
          </cell>
          <cell r="HK388">
            <v>3.5</v>
          </cell>
        </row>
        <row r="389">
          <cell r="A389" t="str">
            <v>Thomasville</v>
          </cell>
          <cell r="B389" t="str">
            <v>Thomasville</v>
          </cell>
          <cell r="C389" t="str">
            <v>SE</v>
          </cell>
          <cell r="D389" t="str">
            <v>Both Water and Sewer</v>
          </cell>
          <cell r="E389" t="str">
            <v>per 1000 gallons</v>
          </cell>
          <cell r="F389" t="str">
            <v>06-07</v>
          </cell>
          <cell r="H389" t="b">
            <v>0</v>
          </cell>
          <cell r="J389" t="b">
            <v>1</v>
          </cell>
          <cell r="K389" t="b">
            <v>0</v>
          </cell>
          <cell r="L389" t="str">
            <v>Monthly</v>
          </cell>
          <cell r="M389" t="str">
            <v>By Meter Size</v>
          </cell>
          <cell r="Q389">
            <v>6.37</v>
          </cell>
          <cell r="R389">
            <v>15.93</v>
          </cell>
          <cell r="T389">
            <v>50.96</v>
          </cell>
          <cell r="U389">
            <v>101.92</v>
          </cell>
          <cell r="V389">
            <v>159.25</v>
          </cell>
          <cell r="W389">
            <v>318.5</v>
          </cell>
          <cell r="X389">
            <v>509.6</v>
          </cell>
          <cell r="Y389">
            <v>732.55</v>
          </cell>
          <cell r="AA389">
            <v>0</v>
          </cell>
          <cell r="AB389" t="b">
            <v>0</v>
          </cell>
          <cell r="AO389" t="str">
            <v>Decreasing Block</v>
          </cell>
          <cell r="AW389">
            <v>20</v>
          </cell>
          <cell r="BG389">
            <v>3.3</v>
          </cell>
          <cell r="BQ389">
            <v>2.5099999999999998</v>
          </cell>
          <cell r="BR389" t="str">
            <v>Monthly</v>
          </cell>
          <cell r="BS389" t="str">
            <v>By Meter Size</v>
          </cell>
          <cell r="BW389">
            <v>14.33</v>
          </cell>
          <cell r="BX389">
            <v>35.840000000000003</v>
          </cell>
          <cell r="BZ389">
            <v>114.66</v>
          </cell>
          <cell r="CA389">
            <v>229.32</v>
          </cell>
          <cell r="CB389">
            <v>358.31</v>
          </cell>
          <cell r="CC389">
            <v>716.63</v>
          </cell>
          <cell r="CD389">
            <v>1146.5999999999999</v>
          </cell>
          <cell r="CG389">
            <v>0</v>
          </cell>
          <cell r="CH389" t="b">
            <v>0</v>
          </cell>
          <cell r="CU389" t="str">
            <v>Decreasing Block</v>
          </cell>
          <cell r="DC389">
            <v>20</v>
          </cell>
          <cell r="DM389">
            <v>7.43</v>
          </cell>
          <cell r="DW389">
            <v>5.65</v>
          </cell>
          <cell r="DX389" t="b">
            <v>1</v>
          </cell>
          <cell r="DY389" t="b">
            <v>0</v>
          </cell>
          <cell r="DZ389" t="str">
            <v>Monthly</v>
          </cell>
          <cell r="EA389" t="str">
            <v>By Meter Size</v>
          </cell>
          <cell r="EE389">
            <v>10.039999999999999</v>
          </cell>
          <cell r="EF389">
            <v>25.1</v>
          </cell>
          <cell r="EH389">
            <v>80.319999999999993</v>
          </cell>
          <cell r="EI389">
            <v>160.63999999999999</v>
          </cell>
          <cell r="EJ389">
            <v>251</v>
          </cell>
          <cell r="EK389">
            <v>502</v>
          </cell>
          <cell r="EL389">
            <v>803.2</v>
          </cell>
          <cell r="EO389">
            <v>0</v>
          </cell>
          <cell r="EP389" t="b">
            <v>0</v>
          </cell>
          <cell r="FC389" t="str">
            <v>Decreasing Block</v>
          </cell>
          <cell r="FK389">
            <v>20</v>
          </cell>
          <cell r="FU389">
            <v>3.64</v>
          </cell>
          <cell r="GE389">
            <v>2.77</v>
          </cell>
          <cell r="GF389" t="str">
            <v>Monthly</v>
          </cell>
          <cell r="GG389" t="str">
            <v>By Meter Size</v>
          </cell>
          <cell r="GK389">
            <v>22.59</v>
          </cell>
          <cell r="GL389">
            <v>56.48</v>
          </cell>
          <cell r="GN389">
            <v>180.72</v>
          </cell>
          <cell r="GO389">
            <v>361.44</v>
          </cell>
          <cell r="GP389">
            <v>564.75</v>
          </cell>
          <cell r="GQ389">
            <v>1129.5</v>
          </cell>
          <cell r="GR389">
            <v>1807.2</v>
          </cell>
          <cell r="GU389">
            <v>0</v>
          </cell>
          <cell r="GV389" t="b">
            <v>0</v>
          </cell>
          <cell r="HI389" t="str">
            <v>Decreasing Block</v>
          </cell>
          <cell r="HQ389">
            <v>20</v>
          </cell>
          <cell r="IA389">
            <v>8.19</v>
          </cell>
          <cell r="IK389">
            <v>6.23</v>
          </cell>
        </row>
        <row r="390">
          <cell r="A390" t="str">
            <v>Topsail Beach</v>
          </cell>
          <cell r="B390" t="str">
            <v>Topsail Beach</v>
          </cell>
          <cell r="C390" t="str">
            <v>SE</v>
          </cell>
          <cell r="D390" t="str">
            <v>Water Only</v>
          </cell>
          <cell r="E390" t="str">
            <v>per 1000 gallons</v>
          </cell>
          <cell r="F390" t="str">
            <v>06-07</v>
          </cell>
          <cell r="H390" t="b">
            <v>0</v>
          </cell>
          <cell r="J390" t="b">
            <v>0</v>
          </cell>
          <cell r="K390" t="b">
            <v>0</v>
          </cell>
          <cell r="L390" t="str">
            <v>Quarterly</v>
          </cell>
          <cell r="M390" t="str">
            <v>Constant</v>
          </cell>
          <cell r="N390">
            <v>45</v>
          </cell>
          <cell r="AA390">
            <v>0</v>
          </cell>
          <cell r="AB390" t="b">
            <v>0</v>
          </cell>
          <cell r="AO390" t="str">
            <v>Increasing Block</v>
          </cell>
          <cell r="AW390">
            <v>10</v>
          </cell>
          <cell r="AX390">
            <v>30</v>
          </cell>
          <cell r="AY390">
            <v>60</v>
          </cell>
          <cell r="BG390">
            <v>5</v>
          </cell>
          <cell r="BH390">
            <v>5.25</v>
          </cell>
          <cell r="BI390">
            <v>5.5</v>
          </cell>
          <cell r="BQ390">
            <v>5.75</v>
          </cell>
          <cell r="CH390" t="b">
            <v>0</v>
          </cell>
          <cell r="DX390" t="b">
            <v>0</v>
          </cell>
          <cell r="DY390" t="b">
            <v>0</v>
          </cell>
          <cell r="EP390" t="b">
            <v>0</v>
          </cell>
          <cell r="GV390" t="b">
            <v>0</v>
          </cell>
        </row>
        <row r="391">
          <cell r="A391" t="str">
            <v>Trinity</v>
          </cell>
          <cell r="B391" t="str">
            <v>Trinity</v>
          </cell>
          <cell r="C391" t="str">
            <v>OF</v>
          </cell>
          <cell r="D391" t="str">
            <v>Sewer Only</v>
          </cell>
          <cell r="E391" t="str">
            <v>per 1000 gallons</v>
          </cell>
          <cell r="F391" t="str">
            <v>06-07</v>
          </cell>
          <cell r="G391" t="str">
            <v>Has flat rate customers and surcharges for "high strength waste"</v>
          </cell>
          <cell r="H391" t="b">
            <v>0</v>
          </cell>
          <cell r="J391" t="b">
            <v>0</v>
          </cell>
          <cell r="K391" t="b">
            <v>0</v>
          </cell>
          <cell r="AB391" t="b">
            <v>0</v>
          </cell>
          <cell r="CH391" t="b">
            <v>0</v>
          </cell>
          <cell r="DX391" t="b">
            <v>0</v>
          </cell>
          <cell r="DY391" t="b">
            <v>0</v>
          </cell>
          <cell r="DZ391" t="str">
            <v>Monthly</v>
          </cell>
          <cell r="EA391" t="str">
            <v>Constant</v>
          </cell>
          <cell r="EB391">
            <v>15</v>
          </cell>
          <cell r="EO391">
            <v>2</v>
          </cell>
          <cell r="EP391" t="b">
            <v>0</v>
          </cell>
          <cell r="FC391" t="str">
            <v>Uniform Rate</v>
          </cell>
          <cell r="FE391">
            <v>7.5</v>
          </cell>
          <cell r="GV391" t="b">
            <v>0</v>
          </cell>
        </row>
        <row r="392">
          <cell r="A392" t="str">
            <v>Triple Community Water Corporation</v>
          </cell>
          <cell r="B392" t="str">
            <v>Triple Community Water Corporation</v>
          </cell>
          <cell r="C392" t="str">
            <v>SE</v>
          </cell>
          <cell r="D392" t="str">
            <v>Water Only</v>
          </cell>
          <cell r="E392" t="str">
            <v>per 1000 gallons</v>
          </cell>
          <cell r="F392" t="str">
            <v>06-07</v>
          </cell>
          <cell r="H392" t="b">
            <v>0</v>
          </cell>
          <cell r="J392" t="b">
            <v>0</v>
          </cell>
          <cell r="K392" t="b">
            <v>0</v>
          </cell>
          <cell r="L392" t="str">
            <v>Monthly</v>
          </cell>
          <cell r="M392" t="str">
            <v>Constant</v>
          </cell>
          <cell r="N392">
            <v>22.2</v>
          </cell>
          <cell r="AA392">
            <v>3</v>
          </cell>
          <cell r="AB392" t="b">
            <v>0</v>
          </cell>
          <cell r="AO392" t="str">
            <v>Decreasing Block</v>
          </cell>
          <cell r="AW392">
            <v>10</v>
          </cell>
          <cell r="BG392">
            <v>3.7</v>
          </cell>
          <cell r="BQ392">
            <v>2.88</v>
          </cell>
          <cell r="CH392" t="b">
            <v>0</v>
          </cell>
          <cell r="DX392" t="b">
            <v>0</v>
          </cell>
          <cell r="DY392" t="b">
            <v>0</v>
          </cell>
          <cell r="EP392" t="b">
            <v>0</v>
          </cell>
          <cell r="GV392" t="b">
            <v>0</v>
          </cell>
        </row>
        <row r="393">
          <cell r="A393" t="str">
            <v>Troutman</v>
          </cell>
          <cell r="B393" t="str">
            <v>Troutman</v>
          </cell>
          <cell r="C393" t="str">
            <v>OF</v>
          </cell>
          <cell r="D393" t="str">
            <v>Both Water and Sewer</v>
          </cell>
          <cell r="E393" t="str">
            <v>per 1000 gallons</v>
          </cell>
          <cell r="F393" t="str">
            <v>06-07</v>
          </cell>
          <cell r="H393" t="b">
            <v>0</v>
          </cell>
          <cell r="J393" t="b">
            <v>1</v>
          </cell>
          <cell r="K393" t="b">
            <v>0</v>
          </cell>
          <cell r="L393" t="str">
            <v>Monthly</v>
          </cell>
          <cell r="M393" t="str">
            <v>Constant</v>
          </cell>
          <cell r="N393">
            <v>10.5</v>
          </cell>
          <cell r="AA393">
            <v>2</v>
          </cell>
          <cell r="AB393" t="b">
            <v>0</v>
          </cell>
          <cell r="AO393" t="str">
            <v>Uniform Rate</v>
          </cell>
          <cell r="AQ393">
            <v>5.25</v>
          </cell>
          <cell r="BR393" t="str">
            <v>Monthly</v>
          </cell>
          <cell r="BS393" t="str">
            <v>Constant</v>
          </cell>
          <cell r="BT393">
            <v>21</v>
          </cell>
          <cell r="CG393">
            <v>2</v>
          </cell>
          <cell r="CH393" t="b">
            <v>0</v>
          </cell>
          <cell r="CU393" t="str">
            <v>Uniform Rate</v>
          </cell>
          <cell r="CW393">
            <v>10.5</v>
          </cell>
          <cell r="DX393" t="b">
            <v>1</v>
          </cell>
          <cell r="DY393" t="b">
            <v>0</v>
          </cell>
          <cell r="DZ393" t="str">
            <v>Monthly</v>
          </cell>
          <cell r="EA393" t="str">
            <v>Constant</v>
          </cell>
          <cell r="EB393">
            <v>17.260000000000002</v>
          </cell>
          <cell r="EO393">
            <v>2</v>
          </cell>
          <cell r="EP393" t="b">
            <v>0</v>
          </cell>
          <cell r="FC393" t="str">
            <v>Uniform Rate</v>
          </cell>
          <cell r="FE393">
            <v>8.6300000000000008</v>
          </cell>
          <cell r="GF393" t="str">
            <v>Monthly</v>
          </cell>
          <cell r="GG393" t="str">
            <v>Constant</v>
          </cell>
          <cell r="GH393">
            <v>34.520000000000003</v>
          </cell>
          <cell r="GU393">
            <v>2</v>
          </cell>
          <cell r="GV393" t="b">
            <v>0</v>
          </cell>
          <cell r="HI393" t="str">
            <v>Uniform Rate</v>
          </cell>
          <cell r="HK393">
            <v>17.260000000000002</v>
          </cell>
        </row>
        <row r="394">
          <cell r="A394" t="str">
            <v>Troy</v>
          </cell>
          <cell r="B394" t="str">
            <v>Troy</v>
          </cell>
          <cell r="C394" t="str">
            <v>OF</v>
          </cell>
          <cell r="D394" t="str">
            <v>Both Water and Sewer</v>
          </cell>
          <cell r="E394" t="str">
            <v>per 1000 gallons</v>
          </cell>
          <cell r="F394" t="str">
            <v>06-07</v>
          </cell>
          <cell r="G394" t="str">
            <v>Also charge 125% of water rates for 2nd meters that are not charged sewer.</v>
          </cell>
          <cell r="H394" t="b">
            <v>0</v>
          </cell>
          <cell r="J394" t="b">
            <v>1</v>
          </cell>
          <cell r="K394" t="b">
            <v>0</v>
          </cell>
          <cell r="L394" t="str">
            <v>Unknown</v>
          </cell>
          <cell r="M394" t="str">
            <v>Constant</v>
          </cell>
          <cell r="N394">
            <v>9.73</v>
          </cell>
          <cell r="AA394">
            <v>2</v>
          </cell>
          <cell r="AB394" t="b">
            <v>0</v>
          </cell>
          <cell r="AO394" t="str">
            <v>Uniform Rate</v>
          </cell>
          <cell r="AQ394">
            <v>3.11</v>
          </cell>
          <cell r="BR394" t="str">
            <v>Unknown</v>
          </cell>
          <cell r="BS394" t="str">
            <v>Constant</v>
          </cell>
          <cell r="BT394">
            <v>10.75</v>
          </cell>
          <cell r="CG394">
            <v>2</v>
          </cell>
          <cell r="CH394" t="b">
            <v>0</v>
          </cell>
          <cell r="CU394" t="str">
            <v>Decreasing Block</v>
          </cell>
          <cell r="DC394">
            <v>6</v>
          </cell>
          <cell r="DD394">
            <v>10</v>
          </cell>
          <cell r="DE394">
            <v>20</v>
          </cell>
          <cell r="DF394">
            <v>35</v>
          </cell>
          <cell r="DG394">
            <v>50</v>
          </cell>
          <cell r="DH394">
            <v>100</v>
          </cell>
          <cell r="DI394">
            <v>500</v>
          </cell>
          <cell r="DM394">
            <v>5.05</v>
          </cell>
          <cell r="DN394">
            <v>4.75</v>
          </cell>
          <cell r="DO394">
            <v>4.49</v>
          </cell>
          <cell r="DP394">
            <v>4.04</v>
          </cell>
          <cell r="DQ394">
            <v>3.79</v>
          </cell>
          <cell r="DR394">
            <v>3.5</v>
          </cell>
          <cell r="DS394">
            <v>3.24</v>
          </cell>
          <cell r="DW394">
            <v>3.12</v>
          </cell>
          <cell r="DX394" t="b">
            <v>1</v>
          </cell>
          <cell r="DY394" t="b">
            <v>0</v>
          </cell>
          <cell r="DZ394" t="str">
            <v>Unknown</v>
          </cell>
          <cell r="EA394" t="str">
            <v>Constant</v>
          </cell>
          <cell r="EB394">
            <v>10.220000000000001</v>
          </cell>
          <cell r="EO394">
            <v>2</v>
          </cell>
          <cell r="EP394" t="b">
            <v>0</v>
          </cell>
          <cell r="FC394" t="str">
            <v>Uniform Rate</v>
          </cell>
          <cell r="FE394">
            <v>3.27</v>
          </cell>
          <cell r="GF394" t="str">
            <v>Unknown</v>
          </cell>
          <cell r="GG394" t="str">
            <v>Constant</v>
          </cell>
          <cell r="GH394">
            <v>11.29</v>
          </cell>
          <cell r="GU394">
            <v>2</v>
          </cell>
          <cell r="GV394" t="b">
            <v>0</v>
          </cell>
          <cell r="HI394" t="str">
            <v>Decreasing Block</v>
          </cell>
          <cell r="HQ394">
            <v>6</v>
          </cell>
          <cell r="HR394">
            <v>10</v>
          </cell>
          <cell r="HS394">
            <v>20</v>
          </cell>
          <cell r="HT394">
            <v>35</v>
          </cell>
          <cell r="HU394">
            <v>50</v>
          </cell>
          <cell r="HV394">
            <v>100</v>
          </cell>
          <cell r="HW394">
            <v>500</v>
          </cell>
          <cell r="IA394">
            <v>5.3</v>
          </cell>
          <cell r="IB394">
            <v>4.99</v>
          </cell>
          <cell r="IC394">
            <v>4.71</v>
          </cell>
          <cell r="ID394">
            <v>4.24</v>
          </cell>
          <cell r="IE394">
            <v>3.98</v>
          </cell>
          <cell r="IF394">
            <v>3.68</v>
          </cell>
          <cell r="IG394">
            <v>3.4</v>
          </cell>
          <cell r="IK394">
            <v>3.28</v>
          </cell>
        </row>
        <row r="395">
          <cell r="A395" t="str">
            <v>Tryon</v>
          </cell>
          <cell r="B395" t="str">
            <v>Tryon</v>
          </cell>
          <cell r="C395" t="str">
            <v>OF</v>
          </cell>
          <cell r="D395" t="str">
            <v>Both Water and Sewer</v>
          </cell>
          <cell r="E395" t="str">
            <v>per 1000 gallons</v>
          </cell>
          <cell r="F395" t="str">
            <v>06-07</v>
          </cell>
          <cell r="G395" t="str">
            <v>Sewer rates calculated at 150% water.</v>
          </cell>
          <cell r="H395" t="b">
            <v>0</v>
          </cell>
          <cell r="J395" t="b">
            <v>1</v>
          </cell>
          <cell r="K395" t="b">
            <v>0</v>
          </cell>
          <cell r="L395" t="str">
            <v>Monthly</v>
          </cell>
          <cell r="M395" t="str">
            <v>Constant</v>
          </cell>
          <cell r="N395">
            <v>14.14</v>
          </cell>
          <cell r="AA395">
            <v>2.4</v>
          </cell>
          <cell r="AB395" t="b">
            <v>0</v>
          </cell>
          <cell r="AO395" t="str">
            <v>Increasing Block</v>
          </cell>
          <cell r="AW395">
            <v>100</v>
          </cell>
          <cell r="AX395">
            <v>500</v>
          </cell>
          <cell r="AY395">
            <v>1000</v>
          </cell>
          <cell r="BG395">
            <v>3.77</v>
          </cell>
          <cell r="BH395">
            <v>3.9</v>
          </cell>
          <cell r="BI395">
            <v>4.03</v>
          </cell>
          <cell r="BQ395">
            <v>4.16</v>
          </cell>
          <cell r="BR395" t="str">
            <v>Monthly</v>
          </cell>
          <cell r="BS395" t="str">
            <v>Constant</v>
          </cell>
          <cell r="BT395">
            <v>31.06</v>
          </cell>
          <cell r="CG395">
            <v>2.4</v>
          </cell>
          <cell r="CH395" t="b">
            <v>0</v>
          </cell>
          <cell r="CU395" t="str">
            <v>Increasing Block</v>
          </cell>
          <cell r="DC395">
            <v>100</v>
          </cell>
          <cell r="DD395">
            <v>500</v>
          </cell>
          <cell r="DE395">
            <v>1000</v>
          </cell>
          <cell r="DM395">
            <v>9.42</v>
          </cell>
          <cell r="DN395">
            <v>9.75</v>
          </cell>
          <cell r="DO395">
            <v>10.07</v>
          </cell>
          <cell r="DW395">
            <v>10.4</v>
          </cell>
          <cell r="DX395" t="b">
            <v>1</v>
          </cell>
          <cell r="DY395" t="b">
            <v>0</v>
          </cell>
          <cell r="DZ395" t="str">
            <v>Monthly</v>
          </cell>
          <cell r="EA395" t="str">
            <v>Constant</v>
          </cell>
          <cell r="EB395">
            <v>21.21</v>
          </cell>
          <cell r="EO395">
            <v>2.4</v>
          </cell>
          <cell r="EP395" t="b">
            <v>0</v>
          </cell>
          <cell r="FC395" t="str">
            <v>Increasing Block</v>
          </cell>
          <cell r="FK395">
            <v>100</v>
          </cell>
          <cell r="FL395">
            <v>500</v>
          </cell>
          <cell r="FM395">
            <v>1000</v>
          </cell>
          <cell r="FU395">
            <v>5.66</v>
          </cell>
          <cell r="FV395">
            <v>5.85</v>
          </cell>
          <cell r="FW395">
            <v>6.05</v>
          </cell>
          <cell r="GE395">
            <v>6.24</v>
          </cell>
          <cell r="GF395" t="str">
            <v>Monthly</v>
          </cell>
          <cell r="GG395" t="str">
            <v>Constant</v>
          </cell>
          <cell r="GH395">
            <v>46.59</v>
          </cell>
          <cell r="GU395">
            <v>2.4</v>
          </cell>
          <cell r="GV395" t="b">
            <v>0</v>
          </cell>
          <cell r="HI395" t="str">
            <v>Increasing Block</v>
          </cell>
          <cell r="HQ395">
            <v>100</v>
          </cell>
          <cell r="HR395">
            <v>500</v>
          </cell>
          <cell r="HS395">
            <v>1000</v>
          </cell>
          <cell r="IA395">
            <v>14.13</v>
          </cell>
          <cell r="IB395">
            <v>14.63</v>
          </cell>
          <cell r="IC395">
            <v>15.11</v>
          </cell>
          <cell r="IK395">
            <v>15.6</v>
          </cell>
        </row>
        <row r="396">
          <cell r="A396" t="str">
            <v>Turkey</v>
          </cell>
          <cell r="B396" t="str">
            <v>Turkey</v>
          </cell>
          <cell r="C396" t="str">
            <v>SE</v>
          </cell>
          <cell r="D396" t="str">
            <v>Water Only</v>
          </cell>
          <cell r="E396" t="str">
            <v>per 1000 gallons</v>
          </cell>
          <cell r="F396" t="str">
            <v>06-07</v>
          </cell>
          <cell r="H396" t="b">
            <v>0</v>
          </cell>
          <cell r="J396" t="b">
            <v>1</v>
          </cell>
          <cell r="K396" t="b">
            <v>0</v>
          </cell>
          <cell r="L396" t="str">
            <v>Monthly</v>
          </cell>
          <cell r="M396" t="str">
            <v>Constant</v>
          </cell>
          <cell r="N396">
            <v>9.1</v>
          </cell>
          <cell r="AA396">
            <v>2.5</v>
          </cell>
          <cell r="AB396" t="b">
            <v>0</v>
          </cell>
          <cell r="AO396" t="str">
            <v>Decreasing Block</v>
          </cell>
          <cell r="AW396">
            <v>5</v>
          </cell>
          <cell r="AX396">
            <v>10</v>
          </cell>
          <cell r="AY396">
            <v>20</v>
          </cell>
          <cell r="AZ396">
            <v>30</v>
          </cell>
          <cell r="BG396">
            <v>1.75</v>
          </cell>
          <cell r="BH396">
            <v>1.31</v>
          </cell>
          <cell r="BI396">
            <v>1.1599999999999999</v>
          </cell>
          <cell r="BJ396">
            <v>1.02</v>
          </cell>
          <cell r="BQ396">
            <v>0.88</v>
          </cell>
          <cell r="BR396" t="str">
            <v>Monthly</v>
          </cell>
          <cell r="BS396" t="str">
            <v>Constant</v>
          </cell>
          <cell r="BT396">
            <v>13.65</v>
          </cell>
          <cell r="CG396">
            <v>2.5</v>
          </cell>
          <cell r="CH396" t="b">
            <v>0</v>
          </cell>
          <cell r="CU396" t="str">
            <v>Decreasing Block</v>
          </cell>
          <cell r="CY396">
            <v>0</v>
          </cell>
          <cell r="CZ396">
            <v>0</v>
          </cell>
          <cell r="DC396">
            <v>5</v>
          </cell>
          <cell r="DD396">
            <v>10</v>
          </cell>
          <cell r="DE396">
            <v>20</v>
          </cell>
          <cell r="DF396">
            <v>30</v>
          </cell>
          <cell r="DM396">
            <v>2.625</v>
          </cell>
          <cell r="DN396">
            <v>1.9650000000000001</v>
          </cell>
          <cell r="DO396">
            <v>1.74</v>
          </cell>
          <cell r="DP396">
            <v>1.53</v>
          </cell>
          <cell r="DW396">
            <v>1.32</v>
          </cell>
          <cell r="DX396" t="b">
            <v>0</v>
          </cell>
          <cell r="DY396" t="b">
            <v>0</v>
          </cell>
          <cell r="EP396" t="b">
            <v>0</v>
          </cell>
          <cell r="GV396" t="b">
            <v>0</v>
          </cell>
        </row>
        <row r="397">
          <cell r="A397" t="str">
            <v>Tyrrell County</v>
          </cell>
          <cell r="B397" t="str">
            <v>Tyrrell County</v>
          </cell>
          <cell r="C397" t="str">
            <v>0506</v>
          </cell>
          <cell r="D397" t="str">
            <v>Water Only</v>
          </cell>
          <cell r="E397" t="str">
            <v>per 1000 gallons</v>
          </cell>
          <cell r="F397" t="str">
            <v>05-06</v>
          </cell>
          <cell r="G397" t="str">
            <v>Received from survey. Did not change for FY05-06.</v>
          </cell>
          <cell r="H397" t="b">
            <v>0</v>
          </cell>
          <cell r="J397" t="b">
            <v>0</v>
          </cell>
          <cell r="K397" t="b">
            <v>0</v>
          </cell>
          <cell r="L397" t="str">
            <v>Bi-monthly</v>
          </cell>
          <cell r="M397" t="str">
            <v>Constant</v>
          </cell>
          <cell r="N397">
            <v>35</v>
          </cell>
          <cell r="AA397">
            <v>4</v>
          </cell>
          <cell r="AB397" t="b">
            <v>0</v>
          </cell>
          <cell r="AO397" t="str">
            <v>Increasing Block</v>
          </cell>
          <cell r="AW397">
            <v>7.9989999999999997</v>
          </cell>
          <cell r="AX397">
            <v>19.998999999999999</v>
          </cell>
          <cell r="BG397">
            <v>4.25</v>
          </cell>
          <cell r="BH397">
            <v>5</v>
          </cell>
          <cell r="BQ397">
            <v>6</v>
          </cell>
          <cell r="CH397" t="b">
            <v>0</v>
          </cell>
          <cell r="DX397" t="b">
            <v>0</v>
          </cell>
          <cell r="DY397" t="b">
            <v>0</v>
          </cell>
          <cell r="EP397" t="b">
            <v>0</v>
          </cell>
          <cell r="GV397" t="b">
            <v>0</v>
          </cell>
        </row>
        <row r="398">
          <cell r="A398" t="str">
            <v>Union County</v>
          </cell>
          <cell r="B398" t="str">
            <v>Union County</v>
          </cell>
          <cell r="C398" t="str">
            <v>SE</v>
          </cell>
          <cell r="D398" t="str">
            <v>Both Water and Sewer</v>
          </cell>
          <cell r="E398" t="str">
            <v>per 1000 gallons</v>
          </cell>
          <cell r="F398" t="str">
            <v>06-07</v>
          </cell>
          <cell r="H398" t="b">
            <v>0</v>
          </cell>
          <cell r="J398" t="b">
            <v>0</v>
          </cell>
          <cell r="K398" t="b">
            <v>1</v>
          </cell>
          <cell r="L398" t="str">
            <v>Monthly</v>
          </cell>
          <cell r="M398" t="str">
            <v>By Meter Size</v>
          </cell>
          <cell r="Q398">
            <v>5</v>
          </cell>
          <cell r="R398">
            <v>12.6</v>
          </cell>
          <cell r="S398">
            <v>25.05</v>
          </cell>
          <cell r="T398">
            <v>40.049999999999997</v>
          </cell>
          <cell r="U398">
            <v>112.7</v>
          </cell>
          <cell r="V398">
            <v>250.45</v>
          </cell>
          <cell r="W398">
            <v>350.6</v>
          </cell>
          <cell r="AA398">
            <v>0</v>
          </cell>
          <cell r="AB398" t="b">
            <v>0</v>
          </cell>
          <cell r="AO398" t="str">
            <v>Increasing Block</v>
          </cell>
          <cell r="AW398">
            <v>3</v>
          </cell>
          <cell r="AX398">
            <v>8</v>
          </cell>
          <cell r="AY398">
            <v>12</v>
          </cell>
          <cell r="AZ398">
            <v>18</v>
          </cell>
          <cell r="BG398">
            <v>2.1</v>
          </cell>
          <cell r="BH398">
            <v>2.4500000000000002</v>
          </cell>
          <cell r="BI398">
            <v>3.45</v>
          </cell>
          <cell r="BJ398">
            <v>5.45</v>
          </cell>
          <cell r="BQ398">
            <v>9.4499999999999993</v>
          </cell>
          <cell r="CH398" t="b">
            <v>0</v>
          </cell>
          <cell r="DX398" t="b">
            <v>0</v>
          </cell>
          <cell r="DY398" t="b">
            <v>1</v>
          </cell>
          <cell r="DZ398" t="str">
            <v>Monthly</v>
          </cell>
          <cell r="EA398" t="str">
            <v>By Meter Size</v>
          </cell>
          <cell r="EE398">
            <v>9.25</v>
          </cell>
          <cell r="EF398">
            <v>23.31</v>
          </cell>
          <cell r="EG398">
            <v>46.34</v>
          </cell>
          <cell r="EH398">
            <v>74.09</v>
          </cell>
          <cell r="EI398">
            <v>208.5</v>
          </cell>
          <cell r="EJ398">
            <v>463.33</v>
          </cell>
          <cell r="EK398">
            <v>648.61</v>
          </cell>
          <cell r="EO398">
            <v>0</v>
          </cell>
          <cell r="EP398" t="b">
            <v>0</v>
          </cell>
          <cell r="FC398" t="str">
            <v>Uniform Rate with a Cap</v>
          </cell>
          <cell r="FE398">
            <v>3.3</v>
          </cell>
          <cell r="FF398">
            <v>12</v>
          </cell>
          <cell r="GV398" t="b">
            <v>0</v>
          </cell>
        </row>
        <row r="399">
          <cell r="A399" t="str">
            <v>Valdese</v>
          </cell>
          <cell r="B399" t="str">
            <v>Valdese</v>
          </cell>
          <cell r="C399" t="str">
            <v>SE</v>
          </cell>
          <cell r="D399" t="str">
            <v>Both Water and Sewer</v>
          </cell>
          <cell r="E399" t="str">
            <v>per 1000 gallons</v>
          </cell>
          <cell r="F399" t="str">
            <v>06-07</v>
          </cell>
          <cell r="H399" t="b">
            <v>0</v>
          </cell>
          <cell r="J399" t="b">
            <v>1</v>
          </cell>
          <cell r="K399" t="b">
            <v>1</v>
          </cell>
          <cell r="L399" t="str">
            <v>Monthly</v>
          </cell>
          <cell r="M399" t="str">
            <v>Constant</v>
          </cell>
          <cell r="N399">
            <v>14.22</v>
          </cell>
          <cell r="AA399">
            <v>3</v>
          </cell>
          <cell r="AB399" t="b">
            <v>0</v>
          </cell>
          <cell r="AO399" t="str">
            <v>Increasing/Decreasing Block</v>
          </cell>
          <cell r="AW399">
            <v>5</v>
          </cell>
          <cell r="AX399">
            <v>6</v>
          </cell>
          <cell r="AY399">
            <v>300</v>
          </cell>
          <cell r="AZ399">
            <v>3000</v>
          </cell>
          <cell r="BG399">
            <v>1.96</v>
          </cell>
          <cell r="BH399">
            <v>3.75</v>
          </cell>
          <cell r="BI399">
            <v>1.96</v>
          </cell>
          <cell r="BJ399">
            <v>1.89</v>
          </cell>
          <cell r="BQ399">
            <v>1.1299999999999999</v>
          </cell>
          <cell r="BR399" t="str">
            <v>Monthly</v>
          </cell>
          <cell r="BS399" t="str">
            <v>Constant</v>
          </cell>
          <cell r="BT399">
            <v>24.56</v>
          </cell>
          <cell r="CG399">
            <v>3</v>
          </cell>
          <cell r="CH399" t="b">
            <v>0</v>
          </cell>
          <cell r="CU399" t="str">
            <v>Decreasing Block</v>
          </cell>
          <cell r="DC399">
            <v>300</v>
          </cell>
          <cell r="DD399">
            <v>3000</v>
          </cell>
          <cell r="DM399">
            <v>3.92</v>
          </cell>
          <cell r="DN399">
            <v>3.74</v>
          </cell>
          <cell r="DW399">
            <v>2.27</v>
          </cell>
          <cell r="DX399" t="b">
            <v>1</v>
          </cell>
          <cell r="DY399" t="b">
            <v>1</v>
          </cell>
          <cell r="DZ399" t="str">
            <v>Monthly</v>
          </cell>
          <cell r="EA399" t="str">
            <v>Constant</v>
          </cell>
          <cell r="EB399">
            <v>4.3499999999999996</v>
          </cell>
          <cell r="EO399">
            <v>0</v>
          </cell>
          <cell r="EP399" t="b">
            <v>0</v>
          </cell>
          <cell r="FC399" t="str">
            <v>Uniform Rate</v>
          </cell>
          <cell r="FE399">
            <v>1.45</v>
          </cell>
          <cell r="GF399" t="str">
            <v>Monthly</v>
          </cell>
          <cell r="GG399" t="str">
            <v>Constant</v>
          </cell>
          <cell r="GH399">
            <v>8.6999999999999993</v>
          </cell>
          <cell r="GU399">
            <v>0</v>
          </cell>
          <cell r="GV399" t="b">
            <v>0</v>
          </cell>
          <cell r="HI399" t="str">
            <v>Uniform Rate</v>
          </cell>
          <cell r="HK399">
            <v>2.9</v>
          </cell>
        </row>
        <row r="400">
          <cell r="A400" t="str">
            <v>Wade</v>
          </cell>
          <cell r="B400" t="str">
            <v>Wade</v>
          </cell>
          <cell r="C400" t="str">
            <v>SE</v>
          </cell>
          <cell r="D400" t="str">
            <v>Water Only</v>
          </cell>
          <cell r="E400" t="str">
            <v>per 1000 gallons</v>
          </cell>
          <cell r="F400" t="str">
            <v>06-07</v>
          </cell>
          <cell r="G400" t="str">
            <v>Sewer has been contracted out to Cumberland County - NORCRESS.</v>
          </cell>
          <cell r="H400" t="b">
            <v>0</v>
          </cell>
          <cell r="I400" t="str">
            <v>"Commercial" rates reflect meter sizes larger than 3/4" only</v>
          </cell>
          <cell r="J400" t="b">
            <v>1</v>
          </cell>
          <cell r="K400" t="b">
            <v>1</v>
          </cell>
          <cell r="L400" t="str">
            <v>Monthly</v>
          </cell>
          <cell r="M400" t="str">
            <v>Constant</v>
          </cell>
          <cell r="N400">
            <v>12.5</v>
          </cell>
          <cell r="AA400">
            <v>2</v>
          </cell>
          <cell r="AB400" t="b">
            <v>0</v>
          </cell>
          <cell r="AO400" t="str">
            <v>Uniform Rate</v>
          </cell>
          <cell r="AQ400">
            <v>2</v>
          </cell>
          <cell r="BR400" t="str">
            <v>Monthly</v>
          </cell>
          <cell r="BS400" t="str">
            <v>Constant</v>
          </cell>
          <cell r="BT400">
            <v>14.5</v>
          </cell>
          <cell r="CG400">
            <v>2</v>
          </cell>
          <cell r="CH400" t="b">
            <v>0</v>
          </cell>
          <cell r="CU400" t="str">
            <v>Uniform Rate</v>
          </cell>
          <cell r="CW400">
            <v>2.1</v>
          </cell>
          <cell r="DX400" t="b">
            <v>0</v>
          </cell>
          <cell r="DY400" t="b">
            <v>0</v>
          </cell>
          <cell r="EP400" t="b">
            <v>0</v>
          </cell>
          <cell r="GV400" t="b">
            <v>0</v>
          </cell>
        </row>
        <row r="401">
          <cell r="A401" t="str">
            <v>Wadesboro</v>
          </cell>
          <cell r="B401" t="str">
            <v>Wadesboro</v>
          </cell>
          <cell r="C401" t="str">
            <v>SE</v>
          </cell>
          <cell r="D401" t="str">
            <v>Both Water and Sewer</v>
          </cell>
          <cell r="E401" t="str">
            <v>per 1000 gallons</v>
          </cell>
          <cell r="F401" t="str">
            <v>06-07</v>
          </cell>
          <cell r="G401" t="str">
            <v>Missing sewer rates - assume same sewer rates as FY05-06 (claims that sewer rates have not changed).</v>
          </cell>
          <cell r="H401" t="b">
            <v>0</v>
          </cell>
          <cell r="J401" t="b">
            <v>1</v>
          </cell>
          <cell r="K401" t="b">
            <v>0</v>
          </cell>
          <cell r="L401" t="str">
            <v>Monthly</v>
          </cell>
          <cell r="M401" t="str">
            <v>Constant</v>
          </cell>
          <cell r="N401">
            <v>10.5</v>
          </cell>
          <cell r="AA401">
            <v>2</v>
          </cell>
          <cell r="AB401" t="b">
            <v>0</v>
          </cell>
          <cell r="AO401" t="str">
            <v>Decreasing Block</v>
          </cell>
          <cell r="AW401">
            <v>10</v>
          </cell>
          <cell r="AX401">
            <v>90</v>
          </cell>
          <cell r="AY401">
            <v>900</v>
          </cell>
          <cell r="BG401">
            <v>3.6</v>
          </cell>
          <cell r="BH401">
            <v>3.5</v>
          </cell>
          <cell r="BI401">
            <v>3.35</v>
          </cell>
          <cell r="BQ401">
            <v>2.75</v>
          </cell>
          <cell r="BR401" t="str">
            <v>Monthly</v>
          </cell>
          <cell r="BS401" t="str">
            <v>Constant</v>
          </cell>
          <cell r="BT401">
            <v>14</v>
          </cell>
          <cell r="CG401">
            <v>2</v>
          </cell>
          <cell r="CH401" t="b">
            <v>0</v>
          </cell>
          <cell r="CU401" t="str">
            <v>Decreasing Block</v>
          </cell>
          <cell r="DC401">
            <v>10</v>
          </cell>
          <cell r="DD401">
            <v>50</v>
          </cell>
          <cell r="DM401">
            <v>4.9000000000000004</v>
          </cell>
          <cell r="DN401">
            <v>3.5</v>
          </cell>
          <cell r="DW401">
            <v>2.8</v>
          </cell>
          <cell r="DX401" t="b">
            <v>1</v>
          </cell>
          <cell r="DY401" t="b">
            <v>0</v>
          </cell>
          <cell r="DZ401" t="str">
            <v>Monthly</v>
          </cell>
          <cell r="EA401" t="str">
            <v>By Meter Size</v>
          </cell>
          <cell r="EE401">
            <v>22.6</v>
          </cell>
          <cell r="EF401">
            <v>35.200000000000003</v>
          </cell>
          <cell r="EG401">
            <v>136</v>
          </cell>
          <cell r="EH401">
            <v>274.60000000000002</v>
          </cell>
          <cell r="EO401">
            <v>0</v>
          </cell>
          <cell r="EP401" t="b">
            <v>1</v>
          </cell>
          <cell r="ES401">
            <v>3</v>
          </cell>
          <cell r="ET401">
            <v>6</v>
          </cell>
          <cell r="EU401">
            <v>30</v>
          </cell>
          <cell r="EV401">
            <v>60</v>
          </cell>
          <cell r="FC401" t="str">
            <v>Uniform Rate</v>
          </cell>
          <cell r="FE401">
            <v>4.2</v>
          </cell>
          <cell r="GF401" t="str">
            <v>Monthly</v>
          </cell>
          <cell r="GG401" t="str">
            <v>By Meter Size</v>
          </cell>
          <cell r="GK401">
            <v>26.8</v>
          </cell>
          <cell r="GL401">
            <v>43.6</v>
          </cell>
          <cell r="GM401">
            <v>178</v>
          </cell>
          <cell r="GN401">
            <v>409</v>
          </cell>
          <cell r="GU401">
            <v>0</v>
          </cell>
          <cell r="GV401" t="b">
            <v>1</v>
          </cell>
          <cell r="GY401">
            <v>4</v>
          </cell>
          <cell r="GZ401">
            <v>8</v>
          </cell>
          <cell r="HA401">
            <v>40</v>
          </cell>
          <cell r="HB401">
            <v>95</v>
          </cell>
          <cell r="HI401" t="str">
            <v>Uniform Rate</v>
          </cell>
          <cell r="HK401">
            <v>4.2</v>
          </cell>
        </row>
        <row r="402">
          <cell r="A402" t="str">
            <v>Wagram</v>
          </cell>
          <cell r="B402" t="str">
            <v>Wagram</v>
          </cell>
          <cell r="C402" t="str">
            <v>SE</v>
          </cell>
          <cell r="D402" t="str">
            <v>Both Water and Sewer</v>
          </cell>
          <cell r="E402" t="str">
            <v>per 1000 gallons</v>
          </cell>
          <cell r="F402" t="str">
            <v>06-07</v>
          </cell>
          <cell r="H402" t="b">
            <v>0</v>
          </cell>
          <cell r="J402" t="b">
            <v>1</v>
          </cell>
          <cell r="K402" t="b">
            <v>0</v>
          </cell>
          <cell r="L402" t="str">
            <v>Monthly</v>
          </cell>
          <cell r="M402" t="str">
            <v>Constant</v>
          </cell>
          <cell r="N402">
            <v>15</v>
          </cell>
          <cell r="AA402">
            <v>2</v>
          </cell>
          <cell r="AB402" t="b">
            <v>0</v>
          </cell>
          <cell r="AO402" t="str">
            <v>Uniform Rate</v>
          </cell>
          <cell r="AQ402">
            <v>2.7</v>
          </cell>
          <cell r="BR402" t="str">
            <v>Monthly</v>
          </cell>
          <cell r="BS402" t="str">
            <v>Constant</v>
          </cell>
          <cell r="BT402">
            <v>20</v>
          </cell>
          <cell r="CG402">
            <v>2</v>
          </cell>
          <cell r="CH402" t="b">
            <v>0</v>
          </cell>
          <cell r="CU402" t="str">
            <v>Uniform Rate</v>
          </cell>
          <cell r="CW402">
            <v>4.4000000000000004</v>
          </cell>
          <cell r="CY402">
            <v>0</v>
          </cell>
          <cell r="CZ402">
            <v>0</v>
          </cell>
          <cell r="DX402" t="b">
            <v>1</v>
          </cell>
          <cell r="DY402" t="b">
            <v>0</v>
          </cell>
          <cell r="DZ402" t="str">
            <v>Monthly</v>
          </cell>
          <cell r="EA402" t="str">
            <v>Constant</v>
          </cell>
          <cell r="EB402">
            <v>12</v>
          </cell>
          <cell r="EO402">
            <v>0</v>
          </cell>
          <cell r="EP402" t="b">
            <v>0</v>
          </cell>
          <cell r="FC402" t="str">
            <v>Uniform Rate</v>
          </cell>
          <cell r="FE402">
            <v>2.6</v>
          </cell>
          <cell r="GF402" t="str">
            <v>Monthly</v>
          </cell>
          <cell r="GG402" t="str">
            <v>Constant</v>
          </cell>
          <cell r="GH402">
            <v>17</v>
          </cell>
          <cell r="GU402">
            <v>0</v>
          </cell>
          <cell r="GV402" t="b">
            <v>0</v>
          </cell>
          <cell r="HI402" t="str">
            <v>Uniform Rate</v>
          </cell>
          <cell r="HK402">
            <v>4.3</v>
          </cell>
          <cell r="HM402">
            <v>0</v>
          </cell>
          <cell r="HN402">
            <v>0</v>
          </cell>
        </row>
        <row r="403">
          <cell r="A403" t="str">
            <v>Wallace</v>
          </cell>
          <cell r="B403" t="str">
            <v>Wallace</v>
          </cell>
          <cell r="C403" t="str">
            <v>OF</v>
          </cell>
          <cell r="D403" t="str">
            <v>Both Water and Sewer</v>
          </cell>
          <cell r="E403" t="str">
            <v>per 1000 gallons</v>
          </cell>
          <cell r="F403" t="str">
            <v>06-07</v>
          </cell>
          <cell r="G403" t="str">
            <v>has bulk water rate of 0.95/1000 gallons. Has different uniform rates for different sized meters.</v>
          </cell>
          <cell r="H403" t="b">
            <v>0</v>
          </cell>
          <cell r="J403" t="b">
            <v>1</v>
          </cell>
          <cell r="K403" t="b">
            <v>0</v>
          </cell>
          <cell r="L403" t="str">
            <v>Monthly</v>
          </cell>
          <cell r="M403" t="str">
            <v>By Meter Size</v>
          </cell>
          <cell r="Q403">
            <v>10.61</v>
          </cell>
          <cell r="R403">
            <v>27.39</v>
          </cell>
          <cell r="S403">
            <v>54.77</v>
          </cell>
          <cell r="T403">
            <v>87.63</v>
          </cell>
          <cell r="U403">
            <v>164.46</v>
          </cell>
          <cell r="V403">
            <v>273.99</v>
          </cell>
          <cell r="W403">
            <v>547.66</v>
          </cell>
          <cell r="X403">
            <v>985.72</v>
          </cell>
          <cell r="AA403">
            <v>0</v>
          </cell>
          <cell r="AB403" t="b">
            <v>0</v>
          </cell>
          <cell r="AO403" t="str">
            <v>Uniform Rate</v>
          </cell>
          <cell r="AQ403">
            <v>0.25</v>
          </cell>
          <cell r="BR403" t="str">
            <v>Monthly</v>
          </cell>
          <cell r="BS403" t="str">
            <v>By Meter Size</v>
          </cell>
          <cell r="BW403">
            <v>15.91</v>
          </cell>
          <cell r="BX403">
            <v>41.09</v>
          </cell>
          <cell r="BY403">
            <v>82.15</v>
          </cell>
          <cell r="BZ403">
            <v>131.47</v>
          </cell>
          <cell r="CA403">
            <v>246.69</v>
          </cell>
          <cell r="CB403">
            <v>410.99</v>
          </cell>
          <cell r="CC403">
            <v>821.5</v>
          </cell>
          <cell r="CD403">
            <v>1478.59</v>
          </cell>
          <cell r="CG403">
            <v>0</v>
          </cell>
          <cell r="CH403" t="b">
            <v>0</v>
          </cell>
          <cell r="CU403" t="str">
            <v>Uniform Rate</v>
          </cell>
          <cell r="CW403">
            <v>0.37</v>
          </cell>
          <cell r="DX403" t="b">
            <v>1</v>
          </cell>
          <cell r="DY403" t="b">
            <v>0</v>
          </cell>
          <cell r="DZ403" t="str">
            <v>Monthly</v>
          </cell>
          <cell r="EA403" t="str">
            <v>By Meter Size</v>
          </cell>
          <cell r="EE403">
            <v>15.77</v>
          </cell>
          <cell r="EF403">
            <v>39.42</v>
          </cell>
          <cell r="EG403">
            <v>78.81</v>
          </cell>
          <cell r="EH403">
            <v>126.11</v>
          </cell>
          <cell r="EI403">
            <v>236.44</v>
          </cell>
          <cell r="EJ403">
            <v>292.38</v>
          </cell>
          <cell r="EK403">
            <v>420.16</v>
          </cell>
          <cell r="EL403">
            <v>437.28</v>
          </cell>
          <cell r="EO403">
            <v>0</v>
          </cell>
          <cell r="EP403" t="b">
            <v>0</v>
          </cell>
          <cell r="FC403" t="str">
            <v>Uniform Rate</v>
          </cell>
          <cell r="FE403">
            <v>2.02</v>
          </cell>
          <cell r="GF403" t="str">
            <v>Monthly</v>
          </cell>
          <cell r="GG403" t="str">
            <v>By Meter Size</v>
          </cell>
          <cell r="GK403">
            <v>23.65</v>
          </cell>
          <cell r="GL403">
            <v>59.12</v>
          </cell>
          <cell r="GM403">
            <v>118.22</v>
          </cell>
          <cell r="GN403">
            <v>189.17</v>
          </cell>
          <cell r="GO403">
            <v>354.67</v>
          </cell>
          <cell r="GP403">
            <v>438.57</v>
          </cell>
          <cell r="GQ403">
            <v>655.92</v>
          </cell>
          <cell r="GU403">
            <v>0</v>
          </cell>
          <cell r="GV403" t="b">
            <v>0</v>
          </cell>
          <cell r="HI403" t="str">
            <v>Uniform Rate</v>
          </cell>
          <cell r="HK403">
            <v>3.03</v>
          </cell>
        </row>
        <row r="404">
          <cell r="A404" t="str">
            <v>Walnut Cove</v>
          </cell>
          <cell r="B404" t="str">
            <v>Walnut Cove</v>
          </cell>
          <cell r="C404" t="str">
            <v>0506</v>
          </cell>
          <cell r="D404" t="str">
            <v>Both Water and Sewer</v>
          </cell>
          <cell r="E404" t="str">
            <v>per 1000 gallons</v>
          </cell>
          <cell r="F404" t="str">
            <v>05-06</v>
          </cell>
          <cell r="H404" t="b">
            <v>0</v>
          </cell>
          <cell r="J404" t="b">
            <v>1</v>
          </cell>
          <cell r="K404" t="b">
            <v>0</v>
          </cell>
          <cell r="L404" t="str">
            <v>Monthly</v>
          </cell>
          <cell r="M404" t="str">
            <v>Constant</v>
          </cell>
          <cell r="N404">
            <v>7.18</v>
          </cell>
          <cell r="AA404">
            <v>2.5</v>
          </cell>
          <cell r="AB404" t="b">
            <v>0</v>
          </cell>
          <cell r="AO404" t="str">
            <v>Uniform Rate</v>
          </cell>
          <cell r="AQ404">
            <v>2.87</v>
          </cell>
          <cell r="BR404" t="str">
            <v>Monthly</v>
          </cell>
          <cell r="BS404" t="str">
            <v>Constant</v>
          </cell>
          <cell r="BT404">
            <v>14.36</v>
          </cell>
          <cell r="CG404">
            <v>2.5</v>
          </cell>
          <cell r="CH404" t="b">
            <v>0</v>
          </cell>
          <cell r="CU404" t="str">
            <v>Uniform Rate</v>
          </cell>
          <cell r="CW404">
            <v>5.74</v>
          </cell>
          <cell r="DX404" t="b">
            <v>1</v>
          </cell>
          <cell r="DY404" t="b">
            <v>0</v>
          </cell>
          <cell r="DZ404" t="str">
            <v>Monthly</v>
          </cell>
          <cell r="EA404" t="str">
            <v>Constant</v>
          </cell>
          <cell r="EB404">
            <v>9.1</v>
          </cell>
          <cell r="EO404">
            <v>2.5</v>
          </cell>
          <cell r="EP404" t="b">
            <v>0</v>
          </cell>
          <cell r="FC404" t="str">
            <v>Uniform Rate</v>
          </cell>
          <cell r="FE404">
            <v>3.64</v>
          </cell>
          <cell r="GF404" t="str">
            <v>Monthly</v>
          </cell>
          <cell r="GG404" t="str">
            <v>Constant</v>
          </cell>
          <cell r="GH404">
            <v>18.2</v>
          </cell>
          <cell r="GU404">
            <v>2.5</v>
          </cell>
          <cell r="GV404" t="b">
            <v>0</v>
          </cell>
          <cell r="HI404" t="str">
            <v>Uniform Rate</v>
          </cell>
          <cell r="HK404">
            <v>7.28</v>
          </cell>
        </row>
        <row r="405">
          <cell r="A405" t="str">
            <v>Walnut Creek</v>
          </cell>
          <cell r="B405" t="str">
            <v>Walnut Creek</v>
          </cell>
          <cell r="C405" t="str">
            <v>OF</v>
          </cell>
          <cell r="D405" t="str">
            <v>Both Water and Sewer</v>
          </cell>
          <cell r="E405" t="str">
            <v>per 1000 gallons</v>
          </cell>
          <cell r="F405" t="str">
            <v>06-07</v>
          </cell>
          <cell r="G405" t="str">
            <v>Sewage rates include a flat commercial rate of $625.00/month.</v>
          </cell>
          <cell r="H405" t="b">
            <v>0</v>
          </cell>
          <cell r="J405" t="b">
            <v>0</v>
          </cell>
          <cell r="K405" t="b">
            <v>0</v>
          </cell>
          <cell r="L405" t="str">
            <v>Monthly</v>
          </cell>
          <cell r="M405" t="str">
            <v>Constant</v>
          </cell>
          <cell r="N405">
            <v>12</v>
          </cell>
          <cell r="AA405">
            <v>0</v>
          </cell>
          <cell r="AB405" t="b">
            <v>0</v>
          </cell>
          <cell r="AO405" t="str">
            <v>Uniform Rate</v>
          </cell>
          <cell r="AQ405">
            <v>2.5</v>
          </cell>
          <cell r="CH405" t="b">
            <v>0</v>
          </cell>
          <cell r="DX405" t="b">
            <v>0</v>
          </cell>
          <cell r="DY405" t="b">
            <v>1</v>
          </cell>
          <cell r="DZ405" t="str">
            <v>Monthly</v>
          </cell>
          <cell r="EA405" t="str">
            <v>None</v>
          </cell>
          <cell r="EO405">
            <v>0</v>
          </cell>
          <cell r="EP405" t="b">
            <v>0</v>
          </cell>
          <cell r="FC405" t="str">
            <v>None (Flat Fee)</v>
          </cell>
          <cell r="FD405">
            <v>60</v>
          </cell>
          <cell r="GV405" t="b">
            <v>0</v>
          </cell>
        </row>
        <row r="406">
          <cell r="A406" t="str">
            <v>Walstonburg</v>
          </cell>
          <cell r="B406" t="str">
            <v>Walstonburg</v>
          </cell>
          <cell r="C406" t="str">
            <v>SE</v>
          </cell>
          <cell r="D406" t="str">
            <v>Both Water and Sewer</v>
          </cell>
          <cell r="E406" t="str">
            <v>per 1000 gallons</v>
          </cell>
          <cell r="F406" t="str">
            <v>06-07</v>
          </cell>
          <cell r="H406" t="b">
            <v>0</v>
          </cell>
          <cell r="J406" t="b">
            <v>1</v>
          </cell>
          <cell r="K406" t="b">
            <v>0</v>
          </cell>
          <cell r="L406" t="str">
            <v>Monthly</v>
          </cell>
          <cell r="M406" t="str">
            <v>Constant</v>
          </cell>
          <cell r="N406">
            <v>15.65</v>
          </cell>
          <cell r="AA406">
            <v>2</v>
          </cell>
          <cell r="AB406" t="b">
            <v>0</v>
          </cell>
          <cell r="AO406" t="str">
            <v>Increasing Block</v>
          </cell>
          <cell r="AW406">
            <v>5</v>
          </cell>
          <cell r="BG406">
            <v>2.1</v>
          </cell>
          <cell r="BQ406">
            <v>2.6</v>
          </cell>
          <cell r="BR406" t="str">
            <v>Monthly</v>
          </cell>
          <cell r="BS406" t="str">
            <v>Constant</v>
          </cell>
          <cell r="BT406">
            <v>24.15</v>
          </cell>
          <cell r="CG406">
            <v>2</v>
          </cell>
          <cell r="CH406" t="b">
            <v>0</v>
          </cell>
          <cell r="CU406" t="str">
            <v>Increasing Block</v>
          </cell>
          <cell r="DC406">
            <v>5</v>
          </cell>
          <cell r="DM406">
            <v>2.1</v>
          </cell>
          <cell r="DW406">
            <v>2.6</v>
          </cell>
          <cell r="DX406" t="b">
            <v>1</v>
          </cell>
          <cell r="DY406" t="b">
            <v>0</v>
          </cell>
          <cell r="DZ406" t="str">
            <v>Monthly</v>
          </cell>
          <cell r="EA406" t="str">
            <v>Constant</v>
          </cell>
          <cell r="EB406">
            <v>30.9</v>
          </cell>
          <cell r="EO406">
            <v>2</v>
          </cell>
          <cell r="EP406" t="b">
            <v>0</v>
          </cell>
          <cell r="FC406" t="str">
            <v>Increasing Block</v>
          </cell>
          <cell r="FK406">
            <v>5</v>
          </cell>
          <cell r="FU406">
            <v>2.8</v>
          </cell>
          <cell r="GE406">
            <v>3.3</v>
          </cell>
          <cell r="GF406" t="str">
            <v>Monthly</v>
          </cell>
          <cell r="GG406" t="str">
            <v>Constant</v>
          </cell>
          <cell r="GH406">
            <v>35.9</v>
          </cell>
          <cell r="GU406">
            <v>2</v>
          </cell>
          <cell r="GV406" t="b">
            <v>0</v>
          </cell>
          <cell r="HI406" t="str">
            <v>Increasing Block</v>
          </cell>
          <cell r="HQ406">
            <v>5</v>
          </cell>
          <cell r="IA406">
            <v>2.8</v>
          </cell>
          <cell r="IK406">
            <v>3.3</v>
          </cell>
        </row>
        <row r="407">
          <cell r="A407" t="str">
            <v>Warren County - served by Kerr Lake RWS</v>
          </cell>
          <cell r="B407" t="str">
            <v>Warren County</v>
          </cell>
          <cell r="C407" t="str">
            <v>SE</v>
          </cell>
          <cell r="D407" t="str">
            <v>Both Water and Sewer</v>
          </cell>
          <cell r="E407" t="str">
            <v>per 1000 gallons</v>
          </cell>
          <cell r="F407" t="str">
            <v>06-07</v>
          </cell>
          <cell r="G407" t="str">
            <v>Bulk water purchased from Kerr Lake Regional Water System and provided to all customers in that area of the county. Most customers of Warren County are in this area (for now - Northampton side is growing).</v>
          </cell>
          <cell r="H407" t="b">
            <v>0</v>
          </cell>
          <cell r="J407" t="b">
            <v>0</v>
          </cell>
          <cell r="K407" t="b">
            <v>0</v>
          </cell>
          <cell r="L407" t="str">
            <v>Monthly</v>
          </cell>
          <cell r="M407" t="str">
            <v>Constant</v>
          </cell>
          <cell r="N407">
            <v>17</v>
          </cell>
          <cell r="AA407">
            <v>0</v>
          </cell>
          <cell r="AB407" t="b">
            <v>0</v>
          </cell>
          <cell r="AO407" t="str">
            <v>Uniform Rate</v>
          </cell>
          <cell r="AQ407">
            <v>3</v>
          </cell>
          <cell r="CH407" t="b">
            <v>0</v>
          </cell>
          <cell r="DX407" t="b">
            <v>0</v>
          </cell>
          <cell r="DY407" t="b">
            <v>0</v>
          </cell>
          <cell r="DZ407" t="str">
            <v>Monthly</v>
          </cell>
          <cell r="EA407" t="str">
            <v>Constant</v>
          </cell>
          <cell r="EB407">
            <v>12</v>
          </cell>
          <cell r="EO407">
            <v>0</v>
          </cell>
          <cell r="EP407" t="b">
            <v>0</v>
          </cell>
          <cell r="FC407" t="str">
            <v>Uniform Rate</v>
          </cell>
          <cell r="FE407">
            <v>3</v>
          </cell>
          <cell r="GV407" t="b">
            <v>0</v>
          </cell>
        </row>
        <row r="408">
          <cell r="A408" t="str">
            <v>Warren County - served by Northampton County</v>
          </cell>
          <cell r="B408" t="str">
            <v>Warren County</v>
          </cell>
          <cell r="C408" t="str">
            <v>SE</v>
          </cell>
          <cell r="D408" t="str">
            <v>Both Water and Sewer</v>
          </cell>
          <cell r="E408" t="str">
            <v>per 1000 gallons</v>
          </cell>
          <cell r="F408" t="str">
            <v>06-07</v>
          </cell>
          <cell r="G408" t="str">
            <v>Bulk water is purchased from Northampton County. Started in 2006-07. All Warren County customers living in that area of the county are charged this rate structure.</v>
          </cell>
          <cell r="H408" t="b">
            <v>0</v>
          </cell>
          <cell r="J408" t="b">
            <v>0</v>
          </cell>
          <cell r="K408" t="b">
            <v>0</v>
          </cell>
          <cell r="L408" t="str">
            <v>Monthly</v>
          </cell>
          <cell r="M408" t="str">
            <v>Constant</v>
          </cell>
          <cell r="N408">
            <v>17</v>
          </cell>
          <cell r="AA408">
            <v>0</v>
          </cell>
          <cell r="AB408" t="b">
            <v>0</v>
          </cell>
          <cell r="AO408" t="str">
            <v>Uniform Rate</v>
          </cell>
          <cell r="AQ408">
            <v>4.45</v>
          </cell>
          <cell r="CH408" t="b">
            <v>0</v>
          </cell>
          <cell r="DX408" t="b">
            <v>0</v>
          </cell>
          <cell r="DY408" t="b">
            <v>0</v>
          </cell>
          <cell r="DZ408" t="str">
            <v>Monthly</v>
          </cell>
          <cell r="EA408" t="str">
            <v>Constant</v>
          </cell>
          <cell r="EB408">
            <v>12</v>
          </cell>
          <cell r="EO408">
            <v>0</v>
          </cell>
          <cell r="EP408" t="b">
            <v>0</v>
          </cell>
          <cell r="FC408" t="str">
            <v>Uniform Rate</v>
          </cell>
          <cell r="FE408">
            <v>3</v>
          </cell>
          <cell r="GV408" t="b">
            <v>0</v>
          </cell>
        </row>
        <row r="409">
          <cell r="A409" t="str">
            <v>Warsaw</v>
          </cell>
          <cell r="B409" t="str">
            <v>Warsaw</v>
          </cell>
          <cell r="C409" t="str">
            <v>OF</v>
          </cell>
          <cell r="D409" t="str">
            <v>Both Water and Sewer</v>
          </cell>
          <cell r="E409" t="str">
            <v>per 1000 gallons</v>
          </cell>
          <cell r="F409" t="str">
            <v>06-07</v>
          </cell>
          <cell r="H409" t="b">
            <v>0</v>
          </cell>
          <cell r="J409" t="b">
            <v>1</v>
          </cell>
          <cell r="K409" t="b">
            <v>0</v>
          </cell>
          <cell r="L409" t="str">
            <v>Monthly</v>
          </cell>
          <cell r="M409" t="str">
            <v>Constant</v>
          </cell>
          <cell r="N409">
            <v>9.6</v>
          </cell>
          <cell r="AA409">
            <v>2</v>
          </cell>
          <cell r="AB409" t="b">
            <v>0</v>
          </cell>
          <cell r="AO409" t="str">
            <v>Uniform Rate</v>
          </cell>
          <cell r="AQ409">
            <v>1.8</v>
          </cell>
          <cell r="BR409" t="str">
            <v>Monthly</v>
          </cell>
          <cell r="BS409" t="str">
            <v>Constant</v>
          </cell>
          <cell r="BT409">
            <v>19.2</v>
          </cell>
          <cell r="CG409">
            <v>2</v>
          </cell>
          <cell r="CH409" t="b">
            <v>0</v>
          </cell>
          <cell r="CU409" t="str">
            <v>Uniform Rate</v>
          </cell>
          <cell r="CW409">
            <v>3.6</v>
          </cell>
          <cell r="DX409" t="b">
            <v>1</v>
          </cell>
          <cell r="DY409" t="b">
            <v>0</v>
          </cell>
          <cell r="DZ409" t="str">
            <v>Monthly</v>
          </cell>
          <cell r="EA409" t="str">
            <v>Constant</v>
          </cell>
          <cell r="EB409">
            <v>12.4</v>
          </cell>
          <cell r="EO409">
            <v>2</v>
          </cell>
          <cell r="EP409" t="b">
            <v>0</v>
          </cell>
          <cell r="FC409" t="str">
            <v>Uniform Rate</v>
          </cell>
          <cell r="FE409">
            <v>3.6</v>
          </cell>
          <cell r="GF409" t="str">
            <v>Monthly</v>
          </cell>
          <cell r="GG409" t="str">
            <v>Constant</v>
          </cell>
          <cell r="GH409">
            <v>24.8</v>
          </cell>
          <cell r="GU409">
            <v>2</v>
          </cell>
          <cell r="GV409" t="b">
            <v>0</v>
          </cell>
          <cell r="HI409" t="str">
            <v>Uniform Rate</v>
          </cell>
          <cell r="HK409">
            <v>7.2</v>
          </cell>
          <cell r="HM409">
            <v>0</v>
          </cell>
          <cell r="HN409">
            <v>0</v>
          </cell>
        </row>
        <row r="410">
          <cell r="A410" t="str">
            <v>Washington</v>
          </cell>
          <cell r="B410" t="str">
            <v>Washington</v>
          </cell>
          <cell r="C410" t="str">
            <v>SE</v>
          </cell>
          <cell r="D410" t="str">
            <v>Both Water and Sewer</v>
          </cell>
          <cell r="E410" t="str">
            <v>per 100 cf</v>
          </cell>
          <cell r="F410" t="str">
            <v>06-07</v>
          </cell>
          <cell r="G410" t="str">
            <v>Has residential and commercial rate structures for Outside Developer Class II and Inside and Outside County Main. These are not included. They would have to be entered as new records.</v>
          </cell>
          <cell r="H410" t="b">
            <v>0</v>
          </cell>
          <cell r="J410" t="b">
            <v>1</v>
          </cell>
          <cell r="K410" t="b">
            <v>1</v>
          </cell>
          <cell r="L410" t="str">
            <v>Monthly</v>
          </cell>
          <cell r="M410" t="str">
            <v>Constant</v>
          </cell>
          <cell r="N410">
            <v>13.34</v>
          </cell>
          <cell r="AA410">
            <v>2.59</v>
          </cell>
          <cell r="AB410" t="b">
            <v>0</v>
          </cell>
          <cell r="AO410" t="str">
            <v>Decreasing Block</v>
          </cell>
          <cell r="AW410">
            <v>500</v>
          </cell>
          <cell r="BG410">
            <v>3.0950000000000002</v>
          </cell>
          <cell r="BQ410">
            <v>2.5619999999999998</v>
          </cell>
          <cell r="BR410" t="str">
            <v>Monthly</v>
          </cell>
          <cell r="BS410" t="str">
            <v>Constant</v>
          </cell>
          <cell r="BT410">
            <v>28.09</v>
          </cell>
          <cell r="CG410">
            <v>2</v>
          </cell>
          <cell r="CH410" t="b">
            <v>0</v>
          </cell>
          <cell r="CU410" t="str">
            <v>Uniform Rate</v>
          </cell>
          <cell r="CW410">
            <v>3.87</v>
          </cell>
          <cell r="DX410" t="b">
            <v>1</v>
          </cell>
          <cell r="DY410" t="b">
            <v>1</v>
          </cell>
          <cell r="DZ410" t="str">
            <v>Monthly</v>
          </cell>
          <cell r="EA410" t="str">
            <v>Constant</v>
          </cell>
          <cell r="EB410">
            <v>16.170000000000002</v>
          </cell>
          <cell r="EO410">
            <v>2.4900000000000002</v>
          </cell>
          <cell r="EP410" t="b">
            <v>0</v>
          </cell>
          <cell r="FC410" t="str">
            <v>Decreasing Block</v>
          </cell>
          <cell r="FK410">
            <v>500</v>
          </cell>
          <cell r="FU410">
            <v>3.7749999999999999</v>
          </cell>
          <cell r="GE410">
            <v>3.2610000000000001</v>
          </cell>
          <cell r="GF410" t="str">
            <v>Monthly</v>
          </cell>
          <cell r="GG410" t="str">
            <v>Constant</v>
          </cell>
          <cell r="GH410">
            <v>33.68</v>
          </cell>
          <cell r="GU410">
            <v>0</v>
          </cell>
          <cell r="GV410" t="b">
            <v>0</v>
          </cell>
          <cell r="HI410" t="str">
            <v>Decreasing Block</v>
          </cell>
          <cell r="HQ410">
            <v>500</v>
          </cell>
          <cell r="IA410">
            <v>3.7749999999999999</v>
          </cell>
          <cell r="IK410">
            <v>3.2610000000000001</v>
          </cell>
        </row>
        <row r="411">
          <cell r="A411" t="str">
            <v>Washington County</v>
          </cell>
          <cell r="B411" t="str">
            <v>Washington County</v>
          </cell>
          <cell r="C411" t="str">
            <v>SE</v>
          </cell>
          <cell r="D411" t="str">
            <v>Water Only</v>
          </cell>
          <cell r="E411" t="str">
            <v>per 1000 gallons</v>
          </cell>
          <cell r="F411" t="str">
            <v>06-07</v>
          </cell>
          <cell r="H411" t="b">
            <v>0</v>
          </cell>
          <cell r="J411" t="b">
            <v>0</v>
          </cell>
          <cell r="K411" t="b">
            <v>0</v>
          </cell>
          <cell r="L411" t="str">
            <v>Monthly</v>
          </cell>
          <cell r="M411" t="str">
            <v>Constant</v>
          </cell>
          <cell r="N411">
            <v>20</v>
          </cell>
          <cell r="AA411">
            <v>2</v>
          </cell>
          <cell r="AB411" t="b">
            <v>0</v>
          </cell>
          <cell r="AO411" t="str">
            <v>Uniform Rate</v>
          </cell>
          <cell r="AQ411">
            <v>7</v>
          </cell>
          <cell r="CH411" t="b">
            <v>0</v>
          </cell>
          <cell r="DX411" t="b">
            <v>0</v>
          </cell>
          <cell r="DY411" t="b">
            <v>0</v>
          </cell>
          <cell r="EP411" t="b">
            <v>0</v>
          </cell>
          <cell r="GV411" t="b">
            <v>0</v>
          </cell>
        </row>
        <row r="412">
          <cell r="A412" t="str">
            <v>Wayne Water Districts</v>
          </cell>
          <cell r="B412" t="str">
            <v>Wayne County</v>
          </cell>
          <cell r="C412" t="str">
            <v>SE</v>
          </cell>
          <cell r="D412" t="str">
            <v>Water Only</v>
          </cell>
          <cell r="E412" t="str">
            <v>per 1000 gallons</v>
          </cell>
          <cell r="F412" t="str">
            <v>06-07</v>
          </cell>
          <cell r="H412" t="b">
            <v>0</v>
          </cell>
          <cell r="J412" t="b">
            <v>0</v>
          </cell>
          <cell r="K412" t="b">
            <v>1</v>
          </cell>
          <cell r="L412" t="str">
            <v>Monthly</v>
          </cell>
          <cell r="M412" t="str">
            <v>Constant</v>
          </cell>
          <cell r="N412">
            <v>10</v>
          </cell>
          <cell r="AA412">
            <v>0</v>
          </cell>
          <cell r="AB412" t="b">
            <v>0</v>
          </cell>
          <cell r="AO412" t="str">
            <v>Increasing Block</v>
          </cell>
          <cell r="AW412">
            <v>2</v>
          </cell>
          <cell r="AX412">
            <v>6</v>
          </cell>
          <cell r="AY412">
            <v>10</v>
          </cell>
          <cell r="AZ412">
            <v>20</v>
          </cell>
          <cell r="BA412">
            <v>30</v>
          </cell>
          <cell r="BB412">
            <v>40</v>
          </cell>
          <cell r="BG412">
            <v>1.25</v>
          </cell>
          <cell r="BH412">
            <v>3.6</v>
          </cell>
          <cell r="BI412">
            <v>3.85</v>
          </cell>
          <cell r="BJ412">
            <v>6.3</v>
          </cell>
          <cell r="BK412">
            <v>6.85</v>
          </cell>
          <cell r="BL412">
            <v>7.35</v>
          </cell>
          <cell r="BQ412">
            <v>7.9</v>
          </cell>
          <cell r="CH412" t="b">
            <v>0</v>
          </cell>
          <cell r="DX412" t="b">
            <v>0</v>
          </cell>
          <cell r="DY412" t="b">
            <v>0</v>
          </cell>
          <cell r="EP412" t="b">
            <v>0</v>
          </cell>
          <cell r="GV412" t="b">
            <v>0</v>
          </cell>
        </row>
        <row r="413">
          <cell r="A413" t="str">
            <v>Waynesville</v>
          </cell>
          <cell r="B413" t="str">
            <v>Waynesville</v>
          </cell>
          <cell r="C413" t="str">
            <v>OF</v>
          </cell>
          <cell r="D413" t="str">
            <v>Both Water and Sewer</v>
          </cell>
          <cell r="E413" t="str">
            <v>per 1000 gallons</v>
          </cell>
          <cell r="F413" t="str">
            <v>06-07</v>
          </cell>
          <cell r="H413" t="b">
            <v>0</v>
          </cell>
          <cell r="J413" t="b">
            <v>1</v>
          </cell>
          <cell r="K413" t="b">
            <v>0</v>
          </cell>
          <cell r="L413" t="str">
            <v>Monthly</v>
          </cell>
          <cell r="M413" t="str">
            <v>Constant</v>
          </cell>
          <cell r="N413">
            <v>9.75</v>
          </cell>
          <cell r="AA413">
            <v>2</v>
          </cell>
          <cell r="AB413" t="b">
            <v>0</v>
          </cell>
          <cell r="AO413" t="str">
            <v>Uniform Rate</v>
          </cell>
          <cell r="AQ413">
            <v>1.38</v>
          </cell>
          <cell r="BR413" t="str">
            <v>Monthly</v>
          </cell>
          <cell r="BS413" t="str">
            <v>Constant</v>
          </cell>
          <cell r="BT413">
            <v>16.760000000000002</v>
          </cell>
          <cell r="CG413">
            <v>2</v>
          </cell>
          <cell r="CH413" t="b">
            <v>0</v>
          </cell>
          <cell r="CU413" t="str">
            <v>Uniform Rate</v>
          </cell>
          <cell r="CW413">
            <v>2.34</v>
          </cell>
          <cell r="DX413" t="b">
            <v>1</v>
          </cell>
          <cell r="DY413" t="b">
            <v>0</v>
          </cell>
          <cell r="DZ413" t="str">
            <v>Monthly</v>
          </cell>
          <cell r="EA413" t="str">
            <v>Constant</v>
          </cell>
          <cell r="EB413">
            <v>11.76</v>
          </cell>
          <cell r="EO413">
            <v>2</v>
          </cell>
          <cell r="EP413" t="b">
            <v>0</v>
          </cell>
          <cell r="FC413" t="str">
            <v>Uniform Rate</v>
          </cell>
          <cell r="FE413">
            <v>2.0699999999999998</v>
          </cell>
          <cell r="GF413" t="str">
            <v>Monthly</v>
          </cell>
          <cell r="GG413" t="str">
            <v>Constant</v>
          </cell>
          <cell r="GH413">
            <v>20.3</v>
          </cell>
          <cell r="GU413">
            <v>2</v>
          </cell>
          <cell r="GV413" t="b">
            <v>0</v>
          </cell>
          <cell r="HI413" t="str">
            <v>Uniform Rate</v>
          </cell>
          <cell r="HK413">
            <v>3.61</v>
          </cell>
        </row>
        <row r="414">
          <cell r="A414" t="str">
            <v>Weaverville</v>
          </cell>
          <cell r="B414" t="str">
            <v>Weaverville</v>
          </cell>
          <cell r="C414" t="str">
            <v>SE</v>
          </cell>
          <cell r="D414" t="str">
            <v>Water Only</v>
          </cell>
          <cell r="E414" t="str">
            <v>per 1000 gallons</v>
          </cell>
          <cell r="F414" t="str">
            <v>06-07</v>
          </cell>
          <cell r="H414" t="b">
            <v>0</v>
          </cell>
          <cell r="J414" t="b">
            <v>1</v>
          </cell>
          <cell r="K414" t="b">
            <v>0</v>
          </cell>
          <cell r="L414" t="str">
            <v>Monthly</v>
          </cell>
          <cell r="M414" t="str">
            <v>By Meter Size</v>
          </cell>
          <cell r="P414">
            <v>11.58</v>
          </cell>
          <cell r="Q414">
            <v>23.7</v>
          </cell>
          <cell r="R414">
            <v>36.36</v>
          </cell>
          <cell r="S414">
            <v>69.28</v>
          </cell>
          <cell r="T414">
            <v>113.59</v>
          </cell>
          <cell r="U414">
            <v>233.91</v>
          </cell>
          <cell r="V414">
            <v>373.98</v>
          </cell>
          <cell r="W414">
            <v>756.93</v>
          </cell>
          <cell r="X414">
            <v>1226.1300000000001</v>
          </cell>
          <cell r="Y414">
            <v>1797.39</v>
          </cell>
          <cell r="AA414">
            <v>0</v>
          </cell>
          <cell r="AB414" t="b">
            <v>1</v>
          </cell>
          <cell r="AD414">
            <v>2</v>
          </cell>
          <cell r="AE414">
            <v>4</v>
          </cell>
          <cell r="AF414">
            <v>6</v>
          </cell>
          <cell r="AG414">
            <v>11.2</v>
          </cell>
          <cell r="AH414">
            <v>18.2</v>
          </cell>
          <cell r="AI414">
            <v>36.200000000000003</v>
          </cell>
          <cell r="AJ414">
            <v>56.5</v>
          </cell>
          <cell r="AK414">
            <v>112</v>
          </cell>
          <cell r="AL414">
            <v>180</v>
          </cell>
          <cell r="AM414">
            <v>258</v>
          </cell>
          <cell r="AO414" t="str">
            <v>Increasing Block</v>
          </cell>
          <cell r="AW414">
            <v>3</v>
          </cell>
          <cell r="AX414">
            <v>25</v>
          </cell>
          <cell r="AY414">
            <v>200</v>
          </cell>
          <cell r="AZ414">
            <v>500</v>
          </cell>
          <cell r="BG414">
            <v>5.79</v>
          </cell>
          <cell r="BH414">
            <v>6.33</v>
          </cell>
          <cell r="BI414">
            <v>6.9</v>
          </cell>
          <cell r="BJ414">
            <v>7.47</v>
          </cell>
          <cell r="BQ414">
            <v>8.0500000000000007</v>
          </cell>
          <cell r="BR414" t="str">
            <v>Monthly</v>
          </cell>
          <cell r="BS414" t="str">
            <v>By Meter Size</v>
          </cell>
          <cell r="BV414">
            <v>23.16</v>
          </cell>
          <cell r="BW414">
            <v>47.4</v>
          </cell>
          <cell r="BX414">
            <v>72.72</v>
          </cell>
          <cell r="BY414">
            <v>138.55000000000001</v>
          </cell>
          <cell r="BZ414">
            <v>227.17</v>
          </cell>
          <cell r="CA414">
            <v>467.82</v>
          </cell>
          <cell r="CB414">
            <v>747.96</v>
          </cell>
          <cell r="CC414">
            <v>1513.86</v>
          </cell>
          <cell r="CD414">
            <v>2452.2600000000002</v>
          </cell>
          <cell r="CE414">
            <v>3594.78</v>
          </cell>
          <cell r="CG414">
            <v>0</v>
          </cell>
          <cell r="CH414" t="b">
            <v>1</v>
          </cell>
          <cell r="CJ414">
            <v>2</v>
          </cell>
          <cell r="CK414">
            <v>4</v>
          </cell>
          <cell r="CL414">
            <v>6</v>
          </cell>
          <cell r="CM414">
            <v>11.2</v>
          </cell>
          <cell r="CN414">
            <v>18.2</v>
          </cell>
          <cell r="CO414">
            <v>36.200000000000003</v>
          </cell>
          <cell r="CP414">
            <v>56.5</v>
          </cell>
          <cell r="CQ414">
            <v>112</v>
          </cell>
          <cell r="CR414">
            <v>180</v>
          </cell>
          <cell r="CS414">
            <v>258</v>
          </cell>
          <cell r="CU414" t="str">
            <v>Increasing Block</v>
          </cell>
          <cell r="DC414">
            <v>3</v>
          </cell>
          <cell r="DD414">
            <v>25</v>
          </cell>
          <cell r="DE414">
            <v>200</v>
          </cell>
          <cell r="DF414">
            <v>500</v>
          </cell>
          <cell r="DM414">
            <v>11.58</v>
          </cell>
          <cell r="DN414">
            <v>12.66</v>
          </cell>
          <cell r="DO414">
            <v>13.8</v>
          </cell>
          <cell r="DP414">
            <v>14.94</v>
          </cell>
          <cell r="DW414">
            <v>16.100000000000001</v>
          </cell>
          <cell r="DX414" t="b">
            <v>0</v>
          </cell>
          <cell r="DY414" t="b">
            <v>0</v>
          </cell>
          <cell r="EP414" t="b">
            <v>0</v>
          </cell>
          <cell r="GV414" t="b">
            <v>0</v>
          </cell>
        </row>
        <row r="415">
          <cell r="A415" t="str">
            <v>Weldon</v>
          </cell>
          <cell r="B415" t="str">
            <v>Weldon</v>
          </cell>
          <cell r="C415" t="str">
            <v>SE</v>
          </cell>
          <cell r="D415" t="str">
            <v>Both Water and Sewer</v>
          </cell>
          <cell r="E415" t="str">
            <v>per 1000 gallons</v>
          </cell>
          <cell r="F415" t="str">
            <v>06-07</v>
          </cell>
          <cell r="H415" t="b">
            <v>0</v>
          </cell>
          <cell r="J415" t="b">
            <v>1</v>
          </cell>
          <cell r="K415" t="b">
            <v>1</v>
          </cell>
          <cell r="L415" t="str">
            <v>Monthly</v>
          </cell>
          <cell r="M415" t="str">
            <v>Constant</v>
          </cell>
          <cell r="N415">
            <v>18</v>
          </cell>
          <cell r="AA415">
            <v>0</v>
          </cell>
          <cell r="AB415" t="b">
            <v>0</v>
          </cell>
          <cell r="AO415" t="str">
            <v>Uniform Rate</v>
          </cell>
          <cell r="AQ415">
            <v>1.75</v>
          </cell>
          <cell r="BR415" t="str">
            <v>Monthly</v>
          </cell>
          <cell r="BS415" t="str">
            <v>Constant</v>
          </cell>
          <cell r="BT415">
            <v>22</v>
          </cell>
          <cell r="CG415">
            <v>0</v>
          </cell>
          <cell r="CH415" t="b">
            <v>0</v>
          </cell>
          <cell r="CU415" t="str">
            <v>Uniform Rate</v>
          </cell>
          <cell r="CW415">
            <v>2.54</v>
          </cell>
          <cell r="DX415" t="b">
            <v>1</v>
          </cell>
          <cell r="DY415" t="b">
            <v>1</v>
          </cell>
          <cell r="DZ415" t="str">
            <v>Monthly</v>
          </cell>
          <cell r="EA415" t="str">
            <v>Constant</v>
          </cell>
          <cell r="EB415">
            <v>12</v>
          </cell>
          <cell r="EO415">
            <v>0</v>
          </cell>
          <cell r="EP415" t="b">
            <v>0</v>
          </cell>
          <cell r="FC415" t="str">
            <v>Uniform Rate</v>
          </cell>
          <cell r="FE415">
            <v>1.75</v>
          </cell>
          <cell r="GF415" t="str">
            <v>Monthly</v>
          </cell>
          <cell r="GG415" t="str">
            <v>Constant</v>
          </cell>
          <cell r="GH415">
            <v>12</v>
          </cell>
          <cell r="GU415">
            <v>0</v>
          </cell>
          <cell r="GV415" t="b">
            <v>0</v>
          </cell>
          <cell r="HI415" t="str">
            <v>Uniform Rate</v>
          </cell>
          <cell r="HK415">
            <v>2.54</v>
          </cell>
        </row>
        <row r="416">
          <cell r="A416" t="str">
            <v>Wendell</v>
          </cell>
          <cell r="B416" t="str">
            <v>Wendell</v>
          </cell>
          <cell r="C416" t="str">
            <v>0506</v>
          </cell>
          <cell r="D416" t="str">
            <v>Both Water and Sewer</v>
          </cell>
          <cell r="E416" t="str">
            <v>per 1000 gallons</v>
          </cell>
          <cell r="F416" t="str">
            <v>05-06</v>
          </cell>
          <cell r="H416" t="b">
            <v>0</v>
          </cell>
          <cell r="J416" t="b">
            <v>1</v>
          </cell>
          <cell r="K416" t="b">
            <v>0</v>
          </cell>
          <cell r="L416" t="str">
            <v>Monthly</v>
          </cell>
          <cell r="M416" t="str">
            <v>Constant</v>
          </cell>
          <cell r="N416">
            <v>4.2</v>
          </cell>
          <cell r="AA416">
            <v>0</v>
          </cell>
          <cell r="AB416" t="b">
            <v>0</v>
          </cell>
          <cell r="AO416" t="str">
            <v>Uniform Rate</v>
          </cell>
          <cell r="AQ416">
            <v>5</v>
          </cell>
          <cell r="BR416" t="str">
            <v>Monthly</v>
          </cell>
          <cell r="BS416" t="str">
            <v>Constant</v>
          </cell>
          <cell r="BT416">
            <v>8.4</v>
          </cell>
          <cell r="CG416">
            <v>0</v>
          </cell>
          <cell r="CH416" t="b">
            <v>0</v>
          </cell>
          <cell r="CU416" t="str">
            <v>Uniform Rate</v>
          </cell>
          <cell r="CW416">
            <v>7.5</v>
          </cell>
          <cell r="DX416" t="b">
            <v>1</v>
          </cell>
          <cell r="DY416" t="b">
            <v>0</v>
          </cell>
          <cell r="DZ416" t="str">
            <v>Monthly</v>
          </cell>
          <cell r="EA416" t="str">
            <v>Constant</v>
          </cell>
          <cell r="EB416">
            <v>4.2</v>
          </cell>
          <cell r="EO416">
            <v>0</v>
          </cell>
          <cell r="EP416" t="b">
            <v>0</v>
          </cell>
          <cell r="FC416" t="str">
            <v>Uniform Rate</v>
          </cell>
          <cell r="FE416">
            <v>4.7</v>
          </cell>
          <cell r="GF416" t="str">
            <v>Monthly</v>
          </cell>
          <cell r="GG416" t="str">
            <v>Constant</v>
          </cell>
          <cell r="GH416">
            <v>8.4</v>
          </cell>
          <cell r="GU416">
            <v>0</v>
          </cell>
          <cell r="GV416" t="b">
            <v>0</v>
          </cell>
          <cell r="HI416" t="str">
            <v>Uniform Rate</v>
          </cell>
          <cell r="HK416">
            <v>7.05</v>
          </cell>
        </row>
        <row r="417">
          <cell r="A417" t="str">
            <v>West Carteret Water Corporation</v>
          </cell>
          <cell r="B417" t="str">
            <v>West Carteret Water Corporation</v>
          </cell>
          <cell r="C417" t="str">
            <v>SE</v>
          </cell>
          <cell r="D417" t="str">
            <v>Water Only</v>
          </cell>
          <cell r="E417" t="str">
            <v>per 1000 gallons</v>
          </cell>
          <cell r="F417" t="str">
            <v>06-07</v>
          </cell>
          <cell r="G417" t="str">
            <v>!! SPECIAL CASE !! Different structures based on meter size. Modeled residential after 3/4" and commercial after 1". If want different meter size for commercial, must go to rate sheet (emailed version). Correct for 3/4" residential and 1" commercial.</v>
          </cell>
          <cell r="H417" t="b">
            <v>1</v>
          </cell>
          <cell r="I417" t="str">
            <v>"Commercial" rates are for 1" meter size only. Other meter sizes have different rate structures.</v>
          </cell>
          <cell r="J417" t="b">
            <v>0</v>
          </cell>
          <cell r="K417" t="b">
            <v>1</v>
          </cell>
          <cell r="L417" t="str">
            <v>Monthly</v>
          </cell>
          <cell r="M417" t="str">
            <v>By Meter Size</v>
          </cell>
          <cell r="Q417">
            <v>10.5</v>
          </cell>
          <cell r="R417">
            <v>31.5</v>
          </cell>
          <cell r="AA417">
            <v>0</v>
          </cell>
          <cell r="AB417" t="b">
            <v>0</v>
          </cell>
          <cell r="AO417" t="str">
            <v>Increasing Block</v>
          </cell>
          <cell r="AW417">
            <v>4</v>
          </cell>
          <cell r="AX417">
            <v>12</v>
          </cell>
          <cell r="AY417">
            <v>50</v>
          </cell>
          <cell r="BG417">
            <v>4.5</v>
          </cell>
          <cell r="BH417">
            <v>4.6500000000000004</v>
          </cell>
          <cell r="BI417">
            <v>4.8499999999999996</v>
          </cell>
          <cell r="BQ417">
            <v>5</v>
          </cell>
          <cell r="CH417" t="b">
            <v>0</v>
          </cell>
          <cell r="DX417" t="b">
            <v>0</v>
          </cell>
          <cell r="DY417" t="b">
            <v>0</v>
          </cell>
          <cell r="EP417" t="b">
            <v>0</v>
          </cell>
          <cell r="GV417" t="b">
            <v>0</v>
          </cell>
        </row>
        <row r="418">
          <cell r="A418" t="str">
            <v>West Iredell Water Corporation</v>
          </cell>
          <cell r="B418" t="str">
            <v>West Iredell Water Corporation</v>
          </cell>
          <cell r="C418" t="str">
            <v>0506</v>
          </cell>
          <cell r="D418" t="str">
            <v>Water Only</v>
          </cell>
          <cell r="E418" t="str">
            <v>per 1000 gallons</v>
          </cell>
          <cell r="F418" t="str">
            <v>05-06</v>
          </cell>
          <cell r="H418" t="b">
            <v>0</v>
          </cell>
          <cell r="J418" t="b">
            <v>0</v>
          </cell>
          <cell r="K418" t="b">
            <v>0</v>
          </cell>
          <cell r="L418" t="str">
            <v>Monthly</v>
          </cell>
          <cell r="M418" t="str">
            <v>Constant</v>
          </cell>
          <cell r="N418">
            <v>14</v>
          </cell>
          <cell r="AA418">
            <v>2.5</v>
          </cell>
          <cell r="AB418" t="b">
            <v>0</v>
          </cell>
          <cell r="AO418" t="str">
            <v>Uniform Rate</v>
          </cell>
          <cell r="AQ418">
            <v>6</v>
          </cell>
          <cell r="CH418" t="b">
            <v>0</v>
          </cell>
          <cell r="DX418" t="b">
            <v>0</v>
          </cell>
          <cell r="DY418" t="b">
            <v>0</v>
          </cell>
          <cell r="EP418" t="b">
            <v>0</v>
          </cell>
          <cell r="GV418" t="b">
            <v>0</v>
          </cell>
        </row>
        <row r="419">
          <cell r="A419" t="str">
            <v>West Jefferson</v>
          </cell>
          <cell r="B419" t="str">
            <v>West Jefferson</v>
          </cell>
          <cell r="C419" t="str">
            <v>OF</v>
          </cell>
          <cell r="D419" t="str">
            <v>Both Water and Sewer</v>
          </cell>
          <cell r="E419" t="str">
            <v>per 1000 gallons</v>
          </cell>
          <cell r="F419" t="str">
            <v>06-07</v>
          </cell>
          <cell r="H419" t="b">
            <v>0</v>
          </cell>
          <cell r="J419" t="b">
            <v>1</v>
          </cell>
          <cell r="K419" t="b">
            <v>0</v>
          </cell>
          <cell r="L419" t="str">
            <v>Monthly</v>
          </cell>
          <cell r="M419" t="str">
            <v>Constant</v>
          </cell>
          <cell r="N419">
            <v>13.3</v>
          </cell>
          <cell r="AA419">
            <v>1</v>
          </cell>
          <cell r="AB419" t="b">
            <v>0</v>
          </cell>
          <cell r="AO419" t="str">
            <v>Uniform Rate</v>
          </cell>
          <cell r="AQ419">
            <v>7.18</v>
          </cell>
          <cell r="BR419" t="str">
            <v>Monthly</v>
          </cell>
          <cell r="BS419" t="str">
            <v>Constant</v>
          </cell>
          <cell r="BT419">
            <v>21.28</v>
          </cell>
          <cell r="CG419">
            <v>1</v>
          </cell>
          <cell r="CH419" t="b">
            <v>0</v>
          </cell>
          <cell r="CU419" t="str">
            <v>Uniform Rate</v>
          </cell>
          <cell r="CW419">
            <v>11.49</v>
          </cell>
          <cell r="DX419" t="b">
            <v>1</v>
          </cell>
          <cell r="DY419" t="b">
            <v>0</v>
          </cell>
          <cell r="DZ419" t="str">
            <v>Monthly</v>
          </cell>
          <cell r="EA419" t="str">
            <v>Constant</v>
          </cell>
          <cell r="EB419">
            <v>13.25</v>
          </cell>
          <cell r="EO419">
            <v>1</v>
          </cell>
          <cell r="EP419" t="b">
            <v>0</v>
          </cell>
          <cell r="FC419" t="str">
            <v>Uniform Rate</v>
          </cell>
          <cell r="FE419">
            <v>6.56</v>
          </cell>
          <cell r="GF419" t="str">
            <v>Monthly</v>
          </cell>
          <cell r="GG419" t="str">
            <v>Constant</v>
          </cell>
          <cell r="GH419">
            <v>21.2</v>
          </cell>
          <cell r="GU419">
            <v>1</v>
          </cell>
          <cell r="GV419" t="b">
            <v>0</v>
          </cell>
          <cell r="HI419" t="str">
            <v>Uniform Rate</v>
          </cell>
          <cell r="HK419">
            <v>10.5</v>
          </cell>
        </row>
        <row r="420">
          <cell r="A420" t="str">
            <v>Whitakers</v>
          </cell>
          <cell r="B420" t="str">
            <v>Whitakers</v>
          </cell>
          <cell r="C420" t="str">
            <v>OF</v>
          </cell>
          <cell r="D420" t="str">
            <v>Both Water and Sewer</v>
          </cell>
          <cell r="E420" t="str">
            <v>per 1000 gallons</v>
          </cell>
          <cell r="F420" t="str">
            <v>06-07</v>
          </cell>
          <cell r="G420" t="str">
            <v>outside customers have water service, only.  $3.25 mo. Stormwater fee also.  FY05-06 rates</v>
          </cell>
          <cell r="H420" t="b">
            <v>0</v>
          </cell>
          <cell r="J420" t="b">
            <v>1</v>
          </cell>
          <cell r="K420" t="b">
            <v>0</v>
          </cell>
          <cell r="L420" t="str">
            <v>Monthly</v>
          </cell>
          <cell r="M420" t="str">
            <v>Constant</v>
          </cell>
          <cell r="N420">
            <v>18.45</v>
          </cell>
          <cell r="AA420">
            <v>2</v>
          </cell>
          <cell r="AB420" t="b">
            <v>0</v>
          </cell>
          <cell r="AO420" t="str">
            <v>Uniform Rate</v>
          </cell>
          <cell r="AQ420">
            <v>4.38</v>
          </cell>
          <cell r="BR420" t="str">
            <v>Monthly</v>
          </cell>
          <cell r="BS420" t="str">
            <v>Constant</v>
          </cell>
          <cell r="BT420">
            <v>36.9</v>
          </cell>
          <cell r="CG420">
            <v>2</v>
          </cell>
          <cell r="CH420" t="b">
            <v>0</v>
          </cell>
          <cell r="CU420" t="str">
            <v>Uniform Rate</v>
          </cell>
          <cell r="CW420">
            <v>8.76</v>
          </cell>
          <cell r="DX420" t="b">
            <v>1</v>
          </cell>
          <cell r="DY420" t="b">
            <v>0</v>
          </cell>
          <cell r="DZ420" t="str">
            <v>Monthly</v>
          </cell>
          <cell r="EA420" t="str">
            <v>Constant</v>
          </cell>
          <cell r="EB420">
            <v>23.1</v>
          </cell>
          <cell r="EO420">
            <v>2</v>
          </cell>
          <cell r="EP420" t="b">
            <v>0</v>
          </cell>
          <cell r="FC420" t="str">
            <v>Uniform Rate</v>
          </cell>
          <cell r="FE420">
            <v>5.49</v>
          </cell>
          <cell r="GF420" t="str">
            <v>Monthly</v>
          </cell>
          <cell r="GG420" t="str">
            <v>Constant</v>
          </cell>
          <cell r="GH420">
            <v>46.2</v>
          </cell>
          <cell r="GU420">
            <v>2</v>
          </cell>
          <cell r="GV420" t="b">
            <v>0</v>
          </cell>
          <cell r="HI420" t="str">
            <v>Uniform Rate</v>
          </cell>
          <cell r="HK420">
            <v>10.98</v>
          </cell>
          <cell r="HM420">
            <v>0</v>
          </cell>
          <cell r="HN420">
            <v>0</v>
          </cell>
        </row>
        <row r="421">
          <cell r="A421" t="str">
            <v>White Lake</v>
          </cell>
          <cell r="B421" t="str">
            <v>White Lake</v>
          </cell>
          <cell r="C421" t="str">
            <v>SE</v>
          </cell>
          <cell r="D421" t="str">
            <v>Both Water and Sewer</v>
          </cell>
          <cell r="E421" t="str">
            <v>per 1000 gallons</v>
          </cell>
          <cell r="F421" t="str">
            <v>06-07</v>
          </cell>
          <cell r="G421" t="str">
            <v>Has different commercial rates for multi-businesses.</v>
          </cell>
          <cell r="H421" t="b">
            <v>0</v>
          </cell>
          <cell r="I421" t="str">
            <v>Commercial rates for single businesses only</v>
          </cell>
          <cell r="J421" t="b">
            <v>1</v>
          </cell>
          <cell r="K421" t="b">
            <v>1</v>
          </cell>
          <cell r="L421" t="str">
            <v>Monthly</v>
          </cell>
          <cell r="M421" t="str">
            <v>Constant</v>
          </cell>
          <cell r="N421">
            <v>8.43</v>
          </cell>
          <cell r="AA421">
            <v>3</v>
          </cell>
          <cell r="AB421" t="b">
            <v>0</v>
          </cell>
          <cell r="AO421" t="str">
            <v>Increasing Block</v>
          </cell>
          <cell r="AW421">
            <v>6</v>
          </cell>
          <cell r="AX421">
            <v>9</v>
          </cell>
          <cell r="AY421">
            <v>10</v>
          </cell>
          <cell r="BG421">
            <v>2.35</v>
          </cell>
          <cell r="BH421">
            <v>2.41</v>
          </cell>
          <cell r="BI421">
            <v>2.82</v>
          </cell>
          <cell r="BQ421">
            <v>2.87</v>
          </cell>
          <cell r="BR421" t="str">
            <v>Monthly</v>
          </cell>
          <cell r="BS421" t="str">
            <v>Constant</v>
          </cell>
          <cell r="BT421">
            <v>16.86</v>
          </cell>
          <cell r="CG421">
            <v>3</v>
          </cell>
          <cell r="CH421" t="b">
            <v>0</v>
          </cell>
          <cell r="CU421" t="str">
            <v>Increasing Block</v>
          </cell>
          <cell r="DC421">
            <v>6</v>
          </cell>
          <cell r="DD421">
            <v>9</v>
          </cell>
          <cell r="DE421">
            <v>10</v>
          </cell>
          <cell r="DM421">
            <v>4.71</v>
          </cell>
          <cell r="DN421">
            <v>4.83</v>
          </cell>
          <cell r="DO421">
            <v>5.68</v>
          </cell>
          <cell r="DW421">
            <v>5.73</v>
          </cell>
          <cell r="DX421" t="b">
            <v>1</v>
          </cell>
          <cell r="DY421" t="b">
            <v>1</v>
          </cell>
          <cell r="DZ421" t="str">
            <v>Monthly</v>
          </cell>
          <cell r="EA421" t="str">
            <v>Constant</v>
          </cell>
          <cell r="EB421">
            <v>13.94</v>
          </cell>
          <cell r="EO421">
            <v>3</v>
          </cell>
          <cell r="EP421" t="b">
            <v>0</v>
          </cell>
          <cell r="FC421" t="str">
            <v>Increasing Block</v>
          </cell>
          <cell r="FK421">
            <v>6</v>
          </cell>
          <cell r="FL421">
            <v>9</v>
          </cell>
          <cell r="FM421">
            <v>10</v>
          </cell>
          <cell r="FU421">
            <v>2.87</v>
          </cell>
          <cell r="FV421">
            <v>2.95</v>
          </cell>
          <cell r="FW421">
            <v>3.39</v>
          </cell>
          <cell r="GE421">
            <v>3.42</v>
          </cell>
          <cell r="GF421" t="str">
            <v>Monthly</v>
          </cell>
          <cell r="GG421" t="str">
            <v>Constant</v>
          </cell>
          <cell r="GH421">
            <v>27.88</v>
          </cell>
          <cell r="GU421">
            <v>3</v>
          </cell>
          <cell r="GV421" t="b">
            <v>0</v>
          </cell>
          <cell r="HI421" t="str">
            <v>Increasing Block</v>
          </cell>
          <cell r="HQ421">
            <v>6</v>
          </cell>
          <cell r="HR421">
            <v>9</v>
          </cell>
          <cell r="HS421">
            <v>10</v>
          </cell>
          <cell r="IA421">
            <v>2.87</v>
          </cell>
          <cell r="IB421">
            <v>2.95</v>
          </cell>
          <cell r="IC421">
            <v>3.39</v>
          </cell>
          <cell r="IK421">
            <v>3.42</v>
          </cell>
        </row>
        <row r="422">
          <cell r="A422" t="str">
            <v>Whiteville</v>
          </cell>
          <cell r="B422" t="str">
            <v>Whiteville</v>
          </cell>
          <cell r="C422" t="str">
            <v>SE</v>
          </cell>
          <cell r="D422" t="str">
            <v>Both Water and Sewer</v>
          </cell>
          <cell r="E422" t="str">
            <v>per 1000 gallons</v>
          </cell>
          <cell r="F422" t="str">
            <v>06-07</v>
          </cell>
          <cell r="H422" t="b">
            <v>0</v>
          </cell>
          <cell r="J422" t="b">
            <v>1</v>
          </cell>
          <cell r="K422" t="b">
            <v>0</v>
          </cell>
          <cell r="L422" t="str">
            <v>Unknown</v>
          </cell>
          <cell r="M422" t="str">
            <v>Constant</v>
          </cell>
          <cell r="N422">
            <v>6</v>
          </cell>
          <cell r="AA422">
            <v>3</v>
          </cell>
          <cell r="AB422" t="b">
            <v>0</v>
          </cell>
          <cell r="AO422" t="str">
            <v>Increasing Block</v>
          </cell>
          <cell r="AW422">
            <v>10</v>
          </cell>
          <cell r="BG422">
            <v>1.5</v>
          </cell>
          <cell r="BQ422">
            <v>1.75</v>
          </cell>
          <cell r="BR422" t="str">
            <v>Unknown</v>
          </cell>
          <cell r="BS422" t="str">
            <v>Constant</v>
          </cell>
          <cell r="BT422">
            <v>12</v>
          </cell>
          <cell r="CG422">
            <v>3</v>
          </cell>
          <cell r="CH422" t="b">
            <v>0</v>
          </cell>
          <cell r="CU422" t="str">
            <v>Increasing Block</v>
          </cell>
          <cell r="CY422">
            <v>0</v>
          </cell>
          <cell r="CZ422">
            <v>0</v>
          </cell>
          <cell r="DC422">
            <v>10</v>
          </cell>
          <cell r="DM422">
            <v>3</v>
          </cell>
          <cell r="DW422">
            <v>3.5</v>
          </cell>
          <cell r="DX422" t="b">
            <v>1</v>
          </cell>
          <cell r="DY422" t="b">
            <v>0</v>
          </cell>
          <cell r="DZ422" t="str">
            <v>Unknown</v>
          </cell>
          <cell r="EA422" t="str">
            <v>Constant</v>
          </cell>
          <cell r="EB422">
            <v>14.7</v>
          </cell>
          <cell r="EO422">
            <v>3</v>
          </cell>
          <cell r="EP422" t="b">
            <v>0</v>
          </cell>
          <cell r="FC422" t="str">
            <v>Increasing Block</v>
          </cell>
          <cell r="FK422">
            <v>10</v>
          </cell>
          <cell r="FU422">
            <v>1.2</v>
          </cell>
          <cell r="GE422">
            <v>1.5</v>
          </cell>
          <cell r="GF422" t="str">
            <v>Unknown</v>
          </cell>
          <cell r="GG422" t="str">
            <v>Constant</v>
          </cell>
          <cell r="GH422">
            <v>29.4</v>
          </cell>
          <cell r="GU422">
            <v>3</v>
          </cell>
          <cell r="GV422" t="b">
            <v>0</v>
          </cell>
          <cell r="HI422" t="str">
            <v>Increasing Block</v>
          </cell>
          <cell r="HM422">
            <v>0</v>
          </cell>
          <cell r="HN422">
            <v>0</v>
          </cell>
          <cell r="HQ422">
            <v>10</v>
          </cell>
          <cell r="IA422">
            <v>2.4</v>
          </cell>
          <cell r="IK422">
            <v>3</v>
          </cell>
        </row>
        <row r="423">
          <cell r="A423" t="str">
            <v>Wilkesboro</v>
          </cell>
          <cell r="B423" t="str">
            <v>Wilkesboro</v>
          </cell>
          <cell r="C423" t="str">
            <v>OF</v>
          </cell>
          <cell r="D423" t="str">
            <v>Both Water and Sewer</v>
          </cell>
          <cell r="E423" t="str">
            <v>per 1000 gallons</v>
          </cell>
          <cell r="F423" t="str">
            <v>06-07</v>
          </cell>
          <cell r="G423" t="str">
            <v>Has residential, apartment, commercial and industrial rates - used residential.</v>
          </cell>
          <cell r="H423" t="b">
            <v>0</v>
          </cell>
          <cell r="J423" t="b">
            <v>1</v>
          </cell>
          <cell r="K423" t="b">
            <v>1</v>
          </cell>
          <cell r="L423" t="str">
            <v>Monthly</v>
          </cell>
          <cell r="M423" t="str">
            <v>Constant</v>
          </cell>
          <cell r="N423">
            <v>3.76</v>
          </cell>
          <cell r="AA423">
            <v>3</v>
          </cell>
          <cell r="AB423" t="b">
            <v>0</v>
          </cell>
          <cell r="AO423" t="str">
            <v>Uniform Rate</v>
          </cell>
          <cell r="AQ423">
            <v>1.1000000000000001</v>
          </cell>
          <cell r="BR423" t="str">
            <v>Monthly</v>
          </cell>
          <cell r="BS423" t="str">
            <v>Constant</v>
          </cell>
          <cell r="BT423">
            <v>7.53</v>
          </cell>
          <cell r="CG423">
            <v>3</v>
          </cell>
          <cell r="CH423" t="b">
            <v>0</v>
          </cell>
          <cell r="CU423" t="str">
            <v>Uniform Rate</v>
          </cell>
          <cell r="CW423">
            <v>2.19</v>
          </cell>
          <cell r="DX423" t="b">
            <v>1</v>
          </cell>
          <cell r="DY423" t="b">
            <v>1</v>
          </cell>
          <cell r="DZ423" t="str">
            <v>Monthly</v>
          </cell>
          <cell r="EA423" t="str">
            <v>Constant</v>
          </cell>
          <cell r="EB423">
            <v>3.23</v>
          </cell>
          <cell r="EO423">
            <v>3</v>
          </cell>
          <cell r="EP423" t="b">
            <v>0</v>
          </cell>
          <cell r="FC423" t="str">
            <v>Uniform Rate</v>
          </cell>
          <cell r="FE423">
            <v>1.88</v>
          </cell>
          <cell r="GF423" t="str">
            <v>Monthly</v>
          </cell>
          <cell r="GG423" t="str">
            <v>Constant</v>
          </cell>
          <cell r="GH423">
            <v>6.45</v>
          </cell>
          <cell r="GU423">
            <v>3</v>
          </cell>
          <cell r="GV423" t="b">
            <v>0</v>
          </cell>
          <cell r="HI423" t="str">
            <v>Uniform Rate</v>
          </cell>
          <cell r="HK423">
            <v>3.76</v>
          </cell>
        </row>
        <row r="424">
          <cell r="A424" t="str">
            <v>Williamston</v>
          </cell>
          <cell r="B424" t="str">
            <v>Williamston</v>
          </cell>
          <cell r="C424" t="str">
            <v>SE</v>
          </cell>
          <cell r="D424" t="str">
            <v>Both Water and Sewer</v>
          </cell>
          <cell r="E424" t="str">
            <v>per 1000 gallons</v>
          </cell>
          <cell r="F424" t="str">
            <v>06-07</v>
          </cell>
          <cell r="H424" t="b">
            <v>0</v>
          </cell>
          <cell r="J424" t="b">
            <v>1</v>
          </cell>
          <cell r="K424" t="b">
            <v>0</v>
          </cell>
          <cell r="L424" t="str">
            <v>Monthly</v>
          </cell>
          <cell r="M424" t="str">
            <v>Constant</v>
          </cell>
          <cell r="N424">
            <v>8.5</v>
          </cell>
          <cell r="AA424">
            <v>0</v>
          </cell>
          <cell r="AB424" t="b">
            <v>0</v>
          </cell>
          <cell r="AO424" t="str">
            <v>Uniform Rate</v>
          </cell>
          <cell r="AQ424">
            <v>1.35</v>
          </cell>
          <cell r="BR424" t="str">
            <v>Monthly</v>
          </cell>
          <cell r="BS424" t="str">
            <v>Constant</v>
          </cell>
          <cell r="BT424">
            <v>12.75</v>
          </cell>
          <cell r="CG424">
            <v>0</v>
          </cell>
          <cell r="CH424" t="b">
            <v>0</v>
          </cell>
          <cell r="CU424" t="str">
            <v>Uniform Rate</v>
          </cell>
          <cell r="CW424">
            <v>2.0299999999999998</v>
          </cell>
          <cell r="DX424" t="b">
            <v>1</v>
          </cell>
          <cell r="DY424" t="b">
            <v>0</v>
          </cell>
          <cell r="DZ424" t="str">
            <v>Monthly</v>
          </cell>
          <cell r="EA424" t="str">
            <v>Constant</v>
          </cell>
          <cell r="EB424">
            <v>18</v>
          </cell>
          <cell r="EO424">
            <v>0</v>
          </cell>
          <cell r="EP424" t="b">
            <v>0</v>
          </cell>
          <cell r="FC424" t="str">
            <v>Uniform Rate</v>
          </cell>
          <cell r="FE424">
            <v>3.5</v>
          </cell>
          <cell r="GF424" t="str">
            <v>Monthly</v>
          </cell>
          <cell r="GG424" t="str">
            <v>Constant</v>
          </cell>
          <cell r="GH424">
            <v>36</v>
          </cell>
          <cell r="GU424">
            <v>0</v>
          </cell>
          <cell r="GV424" t="b">
            <v>0</v>
          </cell>
          <cell r="HI424" t="str">
            <v>Uniform Rate</v>
          </cell>
          <cell r="HK424">
            <v>7</v>
          </cell>
        </row>
        <row r="425">
          <cell r="A425" t="str">
            <v>Wilmington</v>
          </cell>
          <cell r="B425" t="str">
            <v>Wilmington</v>
          </cell>
          <cell r="C425" t="str">
            <v>SE</v>
          </cell>
          <cell r="D425" t="str">
            <v>Both Water and Sewer</v>
          </cell>
          <cell r="E425" t="str">
            <v>per 100 cf</v>
          </cell>
          <cell r="F425" t="str">
            <v>06-07</v>
          </cell>
          <cell r="G425" t="str">
            <v>Provides discounts to elderly and other citizens with needs.</v>
          </cell>
          <cell r="H425" t="b">
            <v>0</v>
          </cell>
          <cell r="J425" t="b">
            <v>0</v>
          </cell>
          <cell r="K425" t="b">
            <v>0</v>
          </cell>
          <cell r="L425" t="str">
            <v>Bi-monthly</v>
          </cell>
          <cell r="M425" t="str">
            <v>By Meter Size</v>
          </cell>
          <cell r="P425">
            <v>9.3000000000000007</v>
          </cell>
          <cell r="Q425">
            <v>9.3000000000000007</v>
          </cell>
          <cell r="R425">
            <v>23.4</v>
          </cell>
          <cell r="S425">
            <v>46.6</v>
          </cell>
          <cell r="T425">
            <v>74.2</v>
          </cell>
          <cell r="U425">
            <v>150.5</v>
          </cell>
          <cell r="V425">
            <v>233.2</v>
          </cell>
          <cell r="W425">
            <v>468.5</v>
          </cell>
          <cell r="X425">
            <v>748.4</v>
          </cell>
          <cell r="Y425">
            <v>1168.0999999999999</v>
          </cell>
          <cell r="AA425">
            <v>0</v>
          </cell>
          <cell r="AB425" t="b">
            <v>0</v>
          </cell>
          <cell r="AO425" t="str">
            <v>Decreasing Block</v>
          </cell>
          <cell r="AW425">
            <v>60</v>
          </cell>
          <cell r="BG425">
            <v>1.78</v>
          </cell>
          <cell r="BQ425">
            <v>1.61</v>
          </cell>
          <cell r="CH425" t="b">
            <v>0</v>
          </cell>
          <cell r="DX425" t="b">
            <v>0</v>
          </cell>
          <cell r="DY425" t="b">
            <v>0</v>
          </cell>
          <cell r="DZ425" t="str">
            <v>Bi-monthly</v>
          </cell>
          <cell r="EA425" t="str">
            <v>By Meter Size</v>
          </cell>
          <cell r="ED425">
            <v>10.6</v>
          </cell>
          <cell r="EE425">
            <v>10.6</v>
          </cell>
          <cell r="EF425">
            <v>26.5</v>
          </cell>
          <cell r="EG425">
            <v>53</v>
          </cell>
          <cell r="EH425">
            <v>84.8</v>
          </cell>
          <cell r="EI425">
            <v>169.6</v>
          </cell>
          <cell r="EJ425">
            <v>264.5</v>
          </cell>
          <cell r="EK425">
            <v>529</v>
          </cell>
          <cell r="EL425">
            <v>845.9</v>
          </cell>
          <cell r="EM425">
            <v>1321.8</v>
          </cell>
          <cell r="EO425">
            <v>0</v>
          </cell>
          <cell r="EP425" t="b">
            <v>0</v>
          </cell>
          <cell r="FC425" t="str">
            <v>Uniform Rate</v>
          </cell>
          <cell r="FE425">
            <v>2.62</v>
          </cell>
          <cell r="GV425" t="b">
            <v>0</v>
          </cell>
        </row>
        <row r="426">
          <cell r="A426" t="str">
            <v>Wilson</v>
          </cell>
          <cell r="B426" t="str">
            <v>Wilson</v>
          </cell>
          <cell r="C426" t="str">
            <v>OF</v>
          </cell>
          <cell r="D426" t="str">
            <v>Both Water and Sewer</v>
          </cell>
          <cell r="E426" t="str">
            <v>per 100 cf</v>
          </cell>
          <cell r="F426" t="str">
            <v>06-07</v>
          </cell>
          <cell r="G426" t="str">
            <v>Charges sewer for 90% of water consumption, accounted for in the model (rate = $3.80 * 0.9 = $3.42/ccf). Has resale rates and special water rates for specific customers.</v>
          </cell>
          <cell r="H426" t="b">
            <v>0</v>
          </cell>
          <cell r="J426" t="b">
            <v>1</v>
          </cell>
          <cell r="K426" t="b">
            <v>0</v>
          </cell>
          <cell r="L426" t="str">
            <v>Monthly</v>
          </cell>
          <cell r="M426" t="str">
            <v>By Meter Size</v>
          </cell>
          <cell r="Q426">
            <v>2.75</v>
          </cell>
          <cell r="R426">
            <v>2.75</v>
          </cell>
          <cell r="S426">
            <v>4.54</v>
          </cell>
          <cell r="T426">
            <v>6.69</v>
          </cell>
          <cell r="U426">
            <v>20.6</v>
          </cell>
          <cell r="V426">
            <v>23.55</v>
          </cell>
          <cell r="W426">
            <v>36.76</v>
          </cell>
          <cell r="X426">
            <v>58.24</v>
          </cell>
          <cell r="Y426">
            <v>93.7</v>
          </cell>
          <cell r="AA426">
            <v>0</v>
          </cell>
          <cell r="AB426" t="b">
            <v>0</v>
          </cell>
          <cell r="AO426" t="str">
            <v>Decreasing Block</v>
          </cell>
          <cell r="AW426">
            <v>50</v>
          </cell>
          <cell r="AX426">
            <v>9999.99</v>
          </cell>
          <cell r="BG426">
            <v>3.12</v>
          </cell>
          <cell r="BH426">
            <v>2.8</v>
          </cell>
          <cell r="BQ426">
            <v>2.2400000000000002</v>
          </cell>
          <cell r="BR426" t="str">
            <v>Monthly</v>
          </cell>
          <cell r="BS426" t="str">
            <v>By Meter Size</v>
          </cell>
          <cell r="BW426">
            <v>4.54</v>
          </cell>
          <cell r="BX426">
            <v>4.54</v>
          </cell>
          <cell r="BY426">
            <v>8.1199999999999992</v>
          </cell>
          <cell r="BZ426">
            <v>12.42</v>
          </cell>
          <cell r="CA426">
            <v>22.44</v>
          </cell>
          <cell r="CB426">
            <v>36.76</v>
          </cell>
          <cell r="CC426">
            <v>72.56</v>
          </cell>
          <cell r="CD426">
            <v>115.52</v>
          </cell>
          <cell r="CE426">
            <v>185.93</v>
          </cell>
          <cell r="CG426">
            <v>0</v>
          </cell>
          <cell r="CH426" t="b">
            <v>0</v>
          </cell>
          <cell r="CU426" t="str">
            <v>Decreasing Block</v>
          </cell>
          <cell r="DC426">
            <v>50</v>
          </cell>
          <cell r="DD426">
            <v>9999.99</v>
          </cell>
          <cell r="DM426">
            <v>6.24</v>
          </cell>
          <cell r="DN426">
            <v>5.6</v>
          </cell>
          <cell r="DW426">
            <v>4.4800000000000004</v>
          </cell>
          <cell r="DX426" t="b">
            <v>1</v>
          </cell>
          <cell r="DY426" t="b">
            <v>0</v>
          </cell>
          <cell r="DZ426" t="str">
            <v>Monthly</v>
          </cell>
          <cell r="EA426" t="str">
            <v>By Meter Size</v>
          </cell>
          <cell r="EE426">
            <v>1.77</v>
          </cell>
          <cell r="EF426">
            <v>2.23</v>
          </cell>
          <cell r="EG426">
            <v>5.9</v>
          </cell>
          <cell r="EH426">
            <v>9.0500000000000007</v>
          </cell>
          <cell r="EI426">
            <v>21.95</v>
          </cell>
          <cell r="EJ426">
            <v>32.65</v>
          </cell>
          <cell r="EK426">
            <v>53.5</v>
          </cell>
          <cell r="EL426">
            <v>73.849999999999994</v>
          </cell>
          <cell r="EM426">
            <v>101.91</v>
          </cell>
          <cell r="EO426">
            <v>0</v>
          </cell>
          <cell r="EP426" t="b">
            <v>0</v>
          </cell>
          <cell r="FC426" t="str">
            <v>Uniform Rate</v>
          </cell>
          <cell r="FE426">
            <v>4.25</v>
          </cell>
          <cell r="GF426" t="str">
            <v>Monthly</v>
          </cell>
          <cell r="GG426" t="str">
            <v>By Meter Size</v>
          </cell>
          <cell r="GK426">
            <v>3.54</v>
          </cell>
          <cell r="GL426">
            <v>4.46</v>
          </cell>
          <cell r="GM426">
            <v>11.8</v>
          </cell>
          <cell r="GN426">
            <v>18.100000000000001</v>
          </cell>
          <cell r="GO426">
            <v>43.9</v>
          </cell>
          <cell r="GP426">
            <v>65.3</v>
          </cell>
          <cell r="GQ426">
            <v>107</v>
          </cell>
          <cell r="GR426">
            <v>147.69999999999999</v>
          </cell>
          <cell r="GS426">
            <v>203.82</v>
          </cell>
          <cell r="GU426">
            <v>0</v>
          </cell>
          <cell r="GV426" t="b">
            <v>0</v>
          </cell>
          <cell r="HI426" t="str">
            <v>Uniform Rate</v>
          </cell>
          <cell r="HK426">
            <v>8.5</v>
          </cell>
        </row>
        <row r="427">
          <cell r="A427" t="str">
            <v>Windsor</v>
          </cell>
          <cell r="B427" t="str">
            <v>Windsor</v>
          </cell>
          <cell r="C427" t="str">
            <v>OF</v>
          </cell>
          <cell r="D427" t="str">
            <v>Both Water and Sewer</v>
          </cell>
          <cell r="E427" t="str">
            <v>per 1000 gallons</v>
          </cell>
          <cell r="F427" t="str">
            <v>06-07</v>
          </cell>
          <cell r="G427" t="str">
            <v>Has wholesale rates</v>
          </cell>
          <cell r="H427" t="b">
            <v>0</v>
          </cell>
          <cell r="J427" t="b">
            <v>1</v>
          </cell>
          <cell r="K427" t="b">
            <v>0</v>
          </cell>
          <cell r="L427" t="str">
            <v>Monthly</v>
          </cell>
          <cell r="M427" t="str">
            <v>Constant</v>
          </cell>
          <cell r="N427">
            <v>4.1500000000000004</v>
          </cell>
          <cell r="AA427">
            <v>1</v>
          </cell>
          <cell r="AB427" t="b">
            <v>0</v>
          </cell>
          <cell r="AO427" t="str">
            <v>Decreasing Block</v>
          </cell>
          <cell r="AW427">
            <v>10</v>
          </cell>
          <cell r="AX427">
            <v>50</v>
          </cell>
          <cell r="BG427">
            <v>0.9</v>
          </cell>
          <cell r="BH427">
            <v>0.8</v>
          </cell>
          <cell r="BQ427">
            <v>0.8</v>
          </cell>
          <cell r="BR427" t="str">
            <v>Monthly</v>
          </cell>
          <cell r="BS427" t="str">
            <v>Constant</v>
          </cell>
          <cell r="BT427">
            <v>9</v>
          </cell>
          <cell r="CG427">
            <v>1</v>
          </cell>
          <cell r="CH427" t="b">
            <v>0</v>
          </cell>
          <cell r="CU427" t="str">
            <v>Decreasing Block</v>
          </cell>
          <cell r="DC427">
            <v>10</v>
          </cell>
          <cell r="DD427">
            <v>50</v>
          </cell>
          <cell r="DM427">
            <v>1.95</v>
          </cell>
          <cell r="DN427">
            <v>1.65</v>
          </cell>
          <cell r="DW427">
            <v>1.5</v>
          </cell>
          <cell r="DX427" t="b">
            <v>1</v>
          </cell>
          <cell r="DY427" t="b">
            <v>0</v>
          </cell>
          <cell r="DZ427" t="str">
            <v>Monthly</v>
          </cell>
          <cell r="EA427" t="str">
            <v>Constant</v>
          </cell>
          <cell r="EB427">
            <v>4</v>
          </cell>
          <cell r="EO427">
            <v>1</v>
          </cell>
          <cell r="EP427" t="b">
            <v>0</v>
          </cell>
          <cell r="FC427" t="str">
            <v>Uniform Rate</v>
          </cell>
          <cell r="FE427">
            <v>1.7</v>
          </cell>
          <cell r="GF427" t="str">
            <v>Monthly</v>
          </cell>
          <cell r="GG427" t="str">
            <v>Constant</v>
          </cell>
          <cell r="GH427">
            <v>9</v>
          </cell>
          <cell r="GU427">
            <v>1</v>
          </cell>
          <cell r="GV427" t="b">
            <v>0</v>
          </cell>
          <cell r="HI427" t="str">
            <v>Uniform Rate</v>
          </cell>
          <cell r="HK427">
            <v>3.75</v>
          </cell>
        </row>
        <row r="428">
          <cell r="A428" t="str">
            <v>Wingate</v>
          </cell>
          <cell r="B428" t="str">
            <v>Wingate</v>
          </cell>
          <cell r="C428" t="str">
            <v>SE</v>
          </cell>
          <cell r="D428" t="str">
            <v>Both Water and Sewer</v>
          </cell>
          <cell r="E428" t="str">
            <v>per 1000 gallons</v>
          </cell>
          <cell r="F428" t="str">
            <v>06-07</v>
          </cell>
          <cell r="H428" t="b">
            <v>0</v>
          </cell>
          <cell r="J428" t="b">
            <v>1</v>
          </cell>
          <cell r="K428" t="b">
            <v>0</v>
          </cell>
          <cell r="L428" t="str">
            <v>Monthly</v>
          </cell>
          <cell r="M428" t="str">
            <v>By Meter Size</v>
          </cell>
          <cell r="Q428">
            <v>8.75</v>
          </cell>
          <cell r="R428">
            <v>12.6</v>
          </cell>
          <cell r="S428">
            <v>25.05</v>
          </cell>
          <cell r="T428">
            <v>40.049999999999997</v>
          </cell>
          <cell r="U428">
            <v>112.7</v>
          </cell>
          <cell r="V428">
            <v>250.45</v>
          </cell>
          <cell r="W428">
            <v>350.6</v>
          </cell>
          <cell r="AA428">
            <v>2</v>
          </cell>
          <cell r="AB428" t="b">
            <v>0</v>
          </cell>
          <cell r="AO428" t="str">
            <v>Increasing Block</v>
          </cell>
          <cell r="AW428">
            <v>19.998999999999999</v>
          </cell>
          <cell r="BG428">
            <v>1.86</v>
          </cell>
          <cell r="BQ428">
            <v>2.1800000000000002</v>
          </cell>
          <cell r="BR428" t="str">
            <v>Monthly</v>
          </cell>
          <cell r="BS428" t="str">
            <v>By Meter Size</v>
          </cell>
          <cell r="BW428">
            <v>17.5</v>
          </cell>
          <cell r="BX428">
            <v>25.2</v>
          </cell>
          <cell r="BY428">
            <v>50.1</v>
          </cell>
          <cell r="BZ428">
            <v>80.099999999999994</v>
          </cell>
          <cell r="CA428">
            <v>225.4</v>
          </cell>
          <cell r="CB428">
            <v>500.9</v>
          </cell>
          <cell r="CC428">
            <v>701.2</v>
          </cell>
          <cell r="CG428">
            <v>2</v>
          </cell>
          <cell r="CH428" t="b">
            <v>0</v>
          </cell>
          <cell r="CU428" t="str">
            <v>Increasing Block</v>
          </cell>
          <cell r="CY428">
            <v>0</v>
          </cell>
          <cell r="CZ428">
            <v>0</v>
          </cell>
          <cell r="DC428">
            <v>19.998999999999999</v>
          </cell>
          <cell r="DM428">
            <v>3.72</v>
          </cell>
          <cell r="DW428">
            <v>4.3600000000000003</v>
          </cell>
          <cell r="DX428" t="b">
            <v>1</v>
          </cell>
          <cell r="DY428" t="b">
            <v>0</v>
          </cell>
          <cell r="DZ428" t="str">
            <v>Monthly</v>
          </cell>
          <cell r="EA428" t="str">
            <v>By Meter Size</v>
          </cell>
          <cell r="EE428">
            <v>19.12</v>
          </cell>
          <cell r="EF428">
            <v>23.31</v>
          </cell>
          <cell r="EG428">
            <v>46.34</v>
          </cell>
          <cell r="EH428">
            <v>74.09</v>
          </cell>
          <cell r="EI428">
            <v>208.5</v>
          </cell>
          <cell r="EJ428">
            <v>463.33</v>
          </cell>
          <cell r="EK428">
            <v>648.61</v>
          </cell>
          <cell r="EO428">
            <v>0</v>
          </cell>
          <cell r="EP428" t="b">
            <v>0</v>
          </cell>
          <cell r="FC428" t="str">
            <v>Uniform Rate</v>
          </cell>
          <cell r="FE428">
            <v>2.31</v>
          </cell>
          <cell r="GF428" t="str">
            <v>Monthly</v>
          </cell>
          <cell r="GG428" t="str">
            <v>By Meter Size</v>
          </cell>
          <cell r="GK428">
            <v>38.24</v>
          </cell>
          <cell r="GL428">
            <v>46.62</v>
          </cell>
          <cell r="GM428">
            <v>92.68</v>
          </cell>
          <cell r="GN428">
            <v>148.18</v>
          </cell>
          <cell r="GO428">
            <v>417</v>
          </cell>
          <cell r="GP428">
            <v>926.66</v>
          </cell>
          <cell r="GQ428">
            <v>1297.22</v>
          </cell>
          <cell r="GU428">
            <v>0</v>
          </cell>
          <cell r="GV428" t="b">
            <v>0</v>
          </cell>
          <cell r="HI428" t="str">
            <v>Uniform Rate</v>
          </cell>
          <cell r="HK428">
            <v>4.62</v>
          </cell>
          <cell r="HM428">
            <v>0</v>
          </cell>
          <cell r="HN428">
            <v>0</v>
          </cell>
        </row>
        <row r="429">
          <cell r="A429" t="str">
            <v>Winston-Salem</v>
          </cell>
          <cell r="B429" t="str">
            <v>Winston-Salem</v>
          </cell>
          <cell r="C429" t="str">
            <v>SE</v>
          </cell>
          <cell r="D429" t="str">
            <v>Both Water and Sewer</v>
          </cell>
          <cell r="E429" t="str">
            <v>per 100 cf</v>
          </cell>
          <cell r="F429" t="str">
            <v>06-07</v>
          </cell>
          <cell r="G429" t="str">
            <v>Sewer meter charges calculated as the difference between "Water only" and "water and sewer" meter charges (this is consistent with other rate structures of Win-Salem). Has rates for Kernersville, Clemmons, Rural Hall, Walkertown, insd/outsd/annexd county.</v>
          </cell>
          <cell r="H429" t="b">
            <v>0</v>
          </cell>
          <cell r="I429" t="str">
            <v>Represents Winston-Salem City Rates only</v>
          </cell>
          <cell r="J429" t="b">
            <v>1</v>
          </cell>
          <cell r="K429" t="b">
            <v>0</v>
          </cell>
          <cell r="L429" t="str">
            <v>Bi-monthly</v>
          </cell>
          <cell r="M429" t="str">
            <v>By Meter Size</v>
          </cell>
          <cell r="P429">
            <v>9.65</v>
          </cell>
          <cell r="Q429">
            <v>9.65</v>
          </cell>
          <cell r="R429">
            <v>32.159999999999997</v>
          </cell>
          <cell r="S429">
            <v>67.540000000000006</v>
          </cell>
          <cell r="T429">
            <v>115.78</v>
          </cell>
          <cell r="U429">
            <v>257.27999999999997</v>
          </cell>
          <cell r="V429">
            <v>398.99</v>
          </cell>
          <cell r="W429">
            <v>741.35</v>
          </cell>
          <cell r="X429">
            <v>1388.03</v>
          </cell>
          <cell r="Y429">
            <v>1901.57</v>
          </cell>
          <cell r="Z429">
            <v>2605.31</v>
          </cell>
          <cell r="AA429">
            <v>0</v>
          </cell>
          <cell r="AB429" t="b">
            <v>1</v>
          </cell>
          <cell r="AD429">
            <v>6</v>
          </cell>
          <cell r="AE429">
            <v>6</v>
          </cell>
          <cell r="AF429">
            <v>20</v>
          </cell>
          <cell r="AG429">
            <v>42</v>
          </cell>
          <cell r="AH429">
            <v>72</v>
          </cell>
          <cell r="AI429">
            <v>160</v>
          </cell>
          <cell r="AJ429">
            <v>280</v>
          </cell>
          <cell r="AK429">
            <v>640</v>
          </cell>
          <cell r="AL429">
            <v>1320</v>
          </cell>
          <cell r="AM429">
            <v>1860</v>
          </cell>
          <cell r="AN429">
            <v>2600</v>
          </cell>
          <cell r="AO429" t="str">
            <v>Decreasing Block</v>
          </cell>
          <cell r="AW429">
            <v>202</v>
          </cell>
          <cell r="BG429">
            <v>1.6080000000000001</v>
          </cell>
          <cell r="BQ429">
            <v>0.95099999999999996</v>
          </cell>
          <cell r="BR429" t="str">
            <v>Bi-monthly</v>
          </cell>
          <cell r="BS429" t="str">
            <v>By Meter Size</v>
          </cell>
          <cell r="BV429">
            <v>14.47</v>
          </cell>
          <cell r="BW429">
            <v>14.47</v>
          </cell>
          <cell r="BX429">
            <v>48.22</v>
          </cell>
          <cell r="BY429">
            <v>101.26</v>
          </cell>
          <cell r="BZ429">
            <v>173.59</v>
          </cell>
          <cell r="CA429">
            <v>385.76</v>
          </cell>
          <cell r="CB429">
            <v>598.30999999999995</v>
          </cell>
          <cell r="CC429">
            <v>1112.03</v>
          </cell>
          <cell r="CD429">
            <v>2082.39</v>
          </cell>
          <cell r="CE429">
            <v>2852.97</v>
          </cell>
          <cell r="CF429">
            <v>3908.95</v>
          </cell>
          <cell r="CG429">
            <v>0</v>
          </cell>
          <cell r="CH429" t="b">
            <v>1</v>
          </cell>
          <cell r="CJ429">
            <v>6</v>
          </cell>
          <cell r="CK429">
            <v>6</v>
          </cell>
          <cell r="CL429">
            <v>20</v>
          </cell>
          <cell r="CM429">
            <v>42</v>
          </cell>
          <cell r="CN429">
            <v>72</v>
          </cell>
          <cell r="CO429">
            <v>160</v>
          </cell>
          <cell r="CP429">
            <v>280</v>
          </cell>
          <cell r="CQ429">
            <v>640</v>
          </cell>
          <cell r="CR429">
            <v>1320</v>
          </cell>
          <cell r="CS429">
            <v>1860</v>
          </cell>
          <cell r="CT429">
            <v>2600</v>
          </cell>
          <cell r="CU429" t="str">
            <v>Decreasing Block</v>
          </cell>
          <cell r="DC429">
            <v>202</v>
          </cell>
          <cell r="DM429">
            <v>2.411</v>
          </cell>
          <cell r="DW429">
            <v>1.427</v>
          </cell>
          <cell r="DX429" t="b">
            <v>1</v>
          </cell>
          <cell r="DY429" t="b">
            <v>0</v>
          </cell>
          <cell r="DZ429" t="str">
            <v>Bi-monthly</v>
          </cell>
          <cell r="EA429" t="str">
            <v>By Meter Size</v>
          </cell>
          <cell r="ED429">
            <v>8.83</v>
          </cell>
          <cell r="EE429">
            <v>8.83</v>
          </cell>
          <cell r="EF429">
            <v>29.44</v>
          </cell>
          <cell r="EG429">
            <v>61.82</v>
          </cell>
          <cell r="EH429">
            <v>105.98</v>
          </cell>
          <cell r="EI429">
            <v>235.52</v>
          </cell>
          <cell r="EJ429">
            <v>412.16</v>
          </cell>
          <cell r="EK429">
            <v>942.08</v>
          </cell>
          <cell r="EL429">
            <v>1943.04</v>
          </cell>
          <cell r="EM429">
            <v>2737.92</v>
          </cell>
          <cell r="EN429">
            <v>3827.2</v>
          </cell>
          <cell r="EO429">
            <v>0</v>
          </cell>
          <cell r="EP429" t="b">
            <v>1</v>
          </cell>
          <cell r="ER429">
            <v>6</v>
          </cell>
          <cell r="ES429">
            <v>6</v>
          </cell>
          <cell r="ET429">
            <v>20</v>
          </cell>
          <cell r="EU429">
            <v>42</v>
          </cell>
          <cell r="EV429">
            <v>72</v>
          </cell>
          <cell r="EW429">
            <v>160</v>
          </cell>
          <cell r="EX429">
            <v>280</v>
          </cell>
          <cell r="EY429">
            <v>640</v>
          </cell>
          <cell r="EZ429">
            <v>1320</v>
          </cell>
          <cell r="FA429">
            <v>1860</v>
          </cell>
          <cell r="FB429">
            <v>2600</v>
          </cell>
          <cell r="FC429" t="str">
            <v>Uniform Rate</v>
          </cell>
          <cell r="FE429">
            <v>1.472</v>
          </cell>
          <cell r="GF429" t="str">
            <v>Bi-monthly</v>
          </cell>
          <cell r="GG429" t="str">
            <v>By Meter Size</v>
          </cell>
          <cell r="GJ429">
            <v>13.24</v>
          </cell>
          <cell r="GK429">
            <v>13.24</v>
          </cell>
          <cell r="GL429">
            <v>44.16</v>
          </cell>
          <cell r="GM429">
            <v>92.74</v>
          </cell>
          <cell r="GN429">
            <v>158.97999999999999</v>
          </cell>
          <cell r="GO429">
            <v>353.28</v>
          </cell>
          <cell r="GP429">
            <v>618.24</v>
          </cell>
          <cell r="GQ429">
            <v>1413.12</v>
          </cell>
          <cell r="GR429">
            <v>2914.56</v>
          </cell>
          <cell r="GS429">
            <v>4106.88</v>
          </cell>
          <cell r="GT429">
            <v>5740.8</v>
          </cell>
          <cell r="GU429">
            <v>0</v>
          </cell>
          <cell r="GV429" t="b">
            <v>1</v>
          </cell>
          <cell r="GX429">
            <v>6</v>
          </cell>
          <cell r="GY429">
            <v>6</v>
          </cell>
          <cell r="GZ429">
            <v>20</v>
          </cell>
          <cell r="HA429">
            <v>42</v>
          </cell>
          <cell r="HB429">
            <v>72</v>
          </cell>
          <cell r="HC429">
            <v>160</v>
          </cell>
          <cell r="HD429">
            <v>280</v>
          </cell>
          <cell r="HE429">
            <v>640</v>
          </cell>
          <cell r="HF429">
            <v>1320</v>
          </cell>
          <cell r="HG429">
            <v>1860</v>
          </cell>
          <cell r="HH429">
            <v>2600</v>
          </cell>
          <cell r="HI429" t="str">
            <v>Uniform Rate</v>
          </cell>
          <cell r="HK429">
            <v>2.2080000000000002</v>
          </cell>
        </row>
        <row r="430">
          <cell r="A430" t="str">
            <v>Winterville</v>
          </cell>
          <cell r="B430" t="str">
            <v>Winterville</v>
          </cell>
          <cell r="C430" t="str">
            <v>SE</v>
          </cell>
          <cell r="D430" t="str">
            <v>Both Water and Sewer</v>
          </cell>
          <cell r="E430" t="str">
            <v>per 1000 gallons</v>
          </cell>
          <cell r="F430" t="str">
            <v>06-07</v>
          </cell>
          <cell r="H430" t="b">
            <v>0</v>
          </cell>
          <cell r="J430" t="b">
            <v>1</v>
          </cell>
          <cell r="K430" t="b">
            <v>0</v>
          </cell>
          <cell r="L430" t="str">
            <v>Monthly</v>
          </cell>
          <cell r="M430" t="str">
            <v>Constant</v>
          </cell>
          <cell r="N430">
            <v>8</v>
          </cell>
          <cell r="AA430">
            <v>3</v>
          </cell>
          <cell r="AB430" t="b">
            <v>0</v>
          </cell>
          <cell r="AO430" t="str">
            <v>Decreasing Block</v>
          </cell>
          <cell r="AW430">
            <v>20</v>
          </cell>
          <cell r="BG430">
            <v>1.25</v>
          </cell>
          <cell r="BQ430">
            <v>1.1000000000000001</v>
          </cell>
          <cell r="BR430" t="str">
            <v>Monthly</v>
          </cell>
          <cell r="BS430" t="str">
            <v>Constant</v>
          </cell>
          <cell r="BT430">
            <v>16</v>
          </cell>
          <cell r="CG430">
            <v>3</v>
          </cell>
          <cell r="CH430" t="b">
            <v>0</v>
          </cell>
          <cell r="CU430" t="str">
            <v>Decreasing Block</v>
          </cell>
          <cell r="DC430">
            <v>20</v>
          </cell>
          <cell r="DM430">
            <v>2.5</v>
          </cell>
          <cell r="DW430">
            <v>2.2000000000000002</v>
          </cell>
          <cell r="DX430" t="b">
            <v>1</v>
          </cell>
          <cell r="DY430" t="b">
            <v>0</v>
          </cell>
          <cell r="DZ430" t="str">
            <v>Monthly</v>
          </cell>
          <cell r="EA430" t="str">
            <v>Constant</v>
          </cell>
          <cell r="EB430">
            <v>16.21</v>
          </cell>
          <cell r="EO430">
            <v>3</v>
          </cell>
          <cell r="EP430" t="b">
            <v>0</v>
          </cell>
          <cell r="FC430" t="str">
            <v>Decreasing Block</v>
          </cell>
          <cell r="FK430">
            <v>20</v>
          </cell>
          <cell r="FU430">
            <v>5.89</v>
          </cell>
          <cell r="GE430">
            <v>4.82</v>
          </cell>
          <cell r="GF430" t="str">
            <v>Monthly</v>
          </cell>
          <cell r="GG430" t="str">
            <v>Constant</v>
          </cell>
          <cell r="GH430">
            <v>38.14</v>
          </cell>
          <cell r="GU430">
            <v>3</v>
          </cell>
          <cell r="GV430" t="b">
            <v>0</v>
          </cell>
          <cell r="HI430" t="str">
            <v>Decreasing Block</v>
          </cell>
          <cell r="HQ430">
            <v>20</v>
          </cell>
          <cell r="IA430">
            <v>11.78</v>
          </cell>
          <cell r="IK430">
            <v>8.1999999999999993</v>
          </cell>
        </row>
        <row r="431">
          <cell r="A431" t="str">
            <v>Winton</v>
          </cell>
          <cell r="B431" t="str">
            <v>Winton</v>
          </cell>
          <cell r="C431" t="str">
            <v>of</v>
          </cell>
          <cell r="D431" t="str">
            <v>Both Water and Sewer</v>
          </cell>
          <cell r="E431" t="str">
            <v>per 1000 gallons</v>
          </cell>
          <cell r="F431" t="str">
            <v>06-07</v>
          </cell>
          <cell r="H431" t="b">
            <v>0</v>
          </cell>
          <cell r="J431" t="b">
            <v>1</v>
          </cell>
          <cell r="K431" t="b">
            <v>0</v>
          </cell>
          <cell r="L431" t="str">
            <v>Monthly</v>
          </cell>
          <cell r="M431" t="str">
            <v>Constant</v>
          </cell>
          <cell r="N431">
            <v>7.2</v>
          </cell>
          <cell r="AA431">
            <v>2.5</v>
          </cell>
          <cell r="AB431" t="b">
            <v>0</v>
          </cell>
          <cell r="AO431" t="str">
            <v>Decreasing Block</v>
          </cell>
          <cell r="AW431">
            <v>5</v>
          </cell>
          <cell r="AX431">
            <v>10</v>
          </cell>
          <cell r="BG431">
            <v>2.5</v>
          </cell>
          <cell r="BH431">
            <v>1.8</v>
          </cell>
          <cell r="BQ431">
            <v>1.02</v>
          </cell>
          <cell r="BR431" t="str">
            <v>Monthly</v>
          </cell>
          <cell r="BS431" t="str">
            <v>Constant</v>
          </cell>
          <cell r="BT431">
            <v>10.8</v>
          </cell>
          <cell r="CG431">
            <v>2.5</v>
          </cell>
          <cell r="CH431" t="b">
            <v>0</v>
          </cell>
          <cell r="CU431" t="str">
            <v>Decreasing Block</v>
          </cell>
          <cell r="DC431">
            <v>5</v>
          </cell>
          <cell r="DD431">
            <v>10</v>
          </cell>
          <cell r="DM431">
            <v>3.78</v>
          </cell>
          <cell r="DN431">
            <v>2.7</v>
          </cell>
          <cell r="DW431">
            <v>1.53</v>
          </cell>
          <cell r="DX431" t="b">
            <v>1</v>
          </cell>
          <cell r="DY431" t="b">
            <v>0</v>
          </cell>
          <cell r="DZ431" t="str">
            <v>Monthly</v>
          </cell>
          <cell r="EA431" t="str">
            <v>Constant</v>
          </cell>
          <cell r="EB431">
            <v>5.25</v>
          </cell>
          <cell r="EO431">
            <v>1E-3</v>
          </cell>
          <cell r="EP431" t="b">
            <v>0</v>
          </cell>
          <cell r="FC431" t="str">
            <v>Uniform Rate</v>
          </cell>
          <cell r="FE431">
            <v>2.6</v>
          </cell>
          <cell r="GF431" t="str">
            <v>Monthly</v>
          </cell>
          <cell r="GG431" t="str">
            <v>Constant</v>
          </cell>
          <cell r="GH431">
            <v>9</v>
          </cell>
          <cell r="GU431">
            <v>2.5</v>
          </cell>
          <cell r="GV431" t="b">
            <v>0</v>
          </cell>
          <cell r="HI431" t="str">
            <v>Uniform Rate</v>
          </cell>
          <cell r="HK431">
            <v>3.53</v>
          </cell>
        </row>
        <row r="432">
          <cell r="A432" t="str">
            <v>Woodfin Water &amp; Sanitary District</v>
          </cell>
          <cell r="B432" t="str">
            <v>Woodfin Water &amp; Sanitary District</v>
          </cell>
          <cell r="C432" t="str">
            <v>0506</v>
          </cell>
          <cell r="D432" t="str">
            <v>Water Only</v>
          </cell>
          <cell r="E432" t="str">
            <v>per 1000 gallons</v>
          </cell>
          <cell r="F432" t="str">
            <v>05-06</v>
          </cell>
          <cell r="H432" t="b">
            <v>0</v>
          </cell>
          <cell r="J432" t="b">
            <v>1</v>
          </cell>
          <cell r="K432" t="b">
            <v>0</v>
          </cell>
          <cell r="L432" t="str">
            <v>Monthly</v>
          </cell>
          <cell r="M432" t="str">
            <v>Constant</v>
          </cell>
          <cell r="N432">
            <v>11</v>
          </cell>
          <cell r="AA432">
            <v>1.5</v>
          </cell>
          <cell r="AB432" t="b">
            <v>0</v>
          </cell>
          <cell r="AO432" t="str">
            <v>Uniform Rate</v>
          </cell>
          <cell r="AQ432">
            <v>3.06</v>
          </cell>
          <cell r="BR432" t="str">
            <v>Monthly</v>
          </cell>
          <cell r="BS432" t="str">
            <v>Constant</v>
          </cell>
          <cell r="BT432">
            <v>11.5</v>
          </cell>
          <cell r="CG432">
            <v>1.5</v>
          </cell>
          <cell r="CH432" t="b">
            <v>0</v>
          </cell>
          <cell r="CU432" t="str">
            <v>Uniform Rate</v>
          </cell>
          <cell r="CW432">
            <v>5.54</v>
          </cell>
          <cell r="DX432" t="b">
            <v>0</v>
          </cell>
          <cell r="DY432" t="b">
            <v>0</v>
          </cell>
          <cell r="EP432" t="b">
            <v>0</v>
          </cell>
          <cell r="GV432" t="b">
            <v>0</v>
          </cell>
        </row>
        <row r="433">
          <cell r="A433" t="str">
            <v>Woodland</v>
          </cell>
          <cell r="B433" t="str">
            <v>Woodland</v>
          </cell>
          <cell r="C433" t="str">
            <v>0506</v>
          </cell>
          <cell r="D433" t="str">
            <v>Both Water and Sewer</v>
          </cell>
          <cell r="E433" t="str">
            <v>per 1000 gallons</v>
          </cell>
          <cell r="F433" t="str">
            <v>05-06</v>
          </cell>
          <cell r="G433" t="str">
            <v>!! SPECIAL CASE !! Add $16.00 to all bills for WI and Sewer (SI SO) for consumption over 20,000 gallons. Add $32.00 to all bills for WO for consumption over 20,000 gallons.</v>
          </cell>
          <cell r="H433" t="b">
            <v>1</v>
          </cell>
          <cell r="J433" t="b">
            <v>1</v>
          </cell>
          <cell r="K433" t="b">
            <v>0</v>
          </cell>
          <cell r="L433" t="str">
            <v>Unknown</v>
          </cell>
          <cell r="M433" t="str">
            <v>Constant</v>
          </cell>
          <cell r="N433">
            <v>16</v>
          </cell>
          <cell r="AA433">
            <v>3</v>
          </cell>
          <cell r="AB433" t="b">
            <v>0</v>
          </cell>
          <cell r="AO433" t="str">
            <v>Decreasing Block</v>
          </cell>
          <cell r="AW433">
            <v>20</v>
          </cell>
          <cell r="BG433">
            <v>0.4</v>
          </cell>
          <cell r="BQ433">
            <v>0.3</v>
          </cell>
          <cell r="BR433" t="str">
            <v>Unknown</v>
          </cell>
          <cell r="BS433" t="str">
            <v>Constant</v>
          </cell>
          <cell r="BT433">
            <v>32</v>
          </cell>
          <cell r="CG433">
            <v>3</v>
          </cell>
          <cell r="CH433" t="b">
            <v>0</v>
          </cell>
          <cell r="CU433" t="str">
            <v>Decreasing Block</v>
          </cell>
          <cell r="DC433">
            <v>20</v>
          </cell>
          <cell r="DM433">
            <v>0.8</v>
          </cell>
          <cell r="DW433">
            <v>0.6</v>
          </cell>
          <cell r="DX433" t="b">
            <v>0</v>
          </cell>
          <cell r="DY433" t="b">
            <v>0</v>
          </cell>
          <cell r="DZ433" t="str">
            <v>Unknown</v>
          </cell>
          <cell r="EA433" t="str">
            <v>Constant</v>
          </cell>
          <cell r="EB433">
            <v>16</v>
          </cell>
          <cell r="EO433">
            <v>3</v>
          </cell>
          <cell r="EP433" t="b">
            <v>0</v>
          </cell>
          <cell r="FC433" t="str">
            <v>Decreasing Block</v>
          </cell>
          <cell r="FK433">
            <v>20</v>
          </cell>
          <cell r="FU433">
            <v>0.4</v>
          </cell>
          <cell r="GE433">
            <v>0.3</v>
          </cell>
          <cell r="GV433" t="b">
            <v>0</v>
          </cell>
        </row>
        <row r="434">
          <cell r="A434" t="str">
            <v>Wrightsville Beach</v>
          </cell>
          <cell r="B434" t="str">
            <v>Wrightsville Beach</v>
          </cell>
          <cell r="C434" t="str">
            <v>OF</v>
          </cell>
          <cell r="D434" t="str">
            <v>Both Water and Sewer</v>
          </cell>
          <cell r="E434" t="str">
            <v>per 100 cf</v>
          </cell>
          <cell r="F434" t="str">
            <v>06-07</v>
          </cell>
          <cell r="G434" t="str">
            <v>Different non-essential water rates apply.</v>
          </cell>
          <cell r="H434" t="b">
            <v>0</v>
          </cell>
          <cell r="I434" t="str">
            <v>Rates shown for "essential water and sewer" only.</v>
          </cell>
          <cell r="J434" t="b">
            <v>0</v>
          </cell>
          <cell r="K434" t="b">
            <v>0</v>
          </cell>
          <cell r="L434" t="str">
            <v>Monthly</v>
          </cell>
          <cell r="M434" t="str">
            <v>By Meter Size</v>
          </cell>
          <cell r="Q434">
            <v>18</v>
          </cell>
          <cell r="R434">
            <v>18</v>
          </cell>
          <cell r="S434">
            <v>79</v>
          </cell>
          <cell r="T434">
            <v>192</v>
          </cell>
          <cell r="U434">
            <v>327</v>
          </cell>
          <cell r="V434">
            <v>696</v>
          </cell>
          <cell r="W434">
            <v>1147</v>
          </cell>
          <cell r="AA434">
            <v>0</v>
          </cell>
          <cell r="AB434" t="b">
            <v>0</v>
          </cell>
          <cell r="AO434" t="str">
            <v>Uniform Rate</v>
          </cell>
          <cell r="AQ434">
            <v>1.01</v>
          </cell>
          <cell r="CH434" t="b">
            <v>0</v>
          </cell>
          <cell r="DX434" t="b">
            <v>0</v>
          </cell>
          <cell r="DY434" t="b">
            <v>0</v>
          </cell>
          <cell r="DZ434" t="str">
            <v>Monthly</v>
          </cell>
          <cell r="EA434" t="str">
            <v>By Meter Size</v>
          </cell>
          <cell r="EE434">
            <v>18</v>
          </cell>
          <cell r="EF434">
            <v>18</v>
          </cell>
          <cell r="EG434">
            <v>79</v>
          </cell>
          <cell r="EH434">
            <v>192</v>
          </cell>
          <cell r="EI434">
            <v>327</v>
          </cell>
          <cell r="EJ434">
            <v>696</v>
          </cell>
          <cell r="EK434">
            <v>1147</v>
          </cell>
          <cell r="EO434">
            <v>0</v>
          </cell>
          <cell r="EP434" t="b">
            <v>0</v>
          </cell>
          <cell r="FC434" t="str">
            <v>Uniform Rate</v>
          </cell>
          <cell r="FE434">
            <v>1.85</v>
          </cell>
          <cell r="GV434" t="b">
            <v>0</v>
          </cell>
        </row>
        <row r="435">
          <cell r="A435" t="str">
            <v>Yadkinville</v>
          </cell>
          <cell r="B435" t="str">
            <v>Yadkinville</v>
          </cell>
          <cell r="C435" t="str">
            <v>SE</v>
          </cell>
          <cell r="D435" t="str">
            <v>Both Water and Sewer</v>
          </cell>
          <cell r="E435" t="str">
            <v>per 1000 gallons</v>
          </cell>
          <cell r="F435" t="str">
            <v>06-07</v>
          </cell>
          <cell r="H435" t="b">
            <v>0</v>
          </cell>
          <cell r="J435" t="b">
            <v>1</v>
          </cell>
          <cell r="K435" t="b">
            <v>0</v>
          </cell>
          <cell r="L435" t="str">
            <v>Monthly</v>
          </cell>
          <cell r="M435" t="str">
            <v>Constant</v>
          </cell>
          <cell r="N435">
            <v>9.98</v>
          </cell>
          <cell r="AA435">
            <v>3</v>
          </cell>
          <cell r="AB435" t="b">
            <v>0</v>
          </cell>
          <cell r="AO435" t="str">
            <v>Decreasing Block</v>
          </cell>
          <cell r="AW435">
            <v>10</v>
          </cell>
          <cell r="AX435">
            <v>20</v>
          </cell>
          <cell r="AY435">
            <v>50</v>
          </cell>
          <cell r="BG435">
            <v>2.96</v>
          </cell>
          <cell r="BH435">
            <v>2.81</v>
          </cell>
          <cell r="BI435">
            <v>2.66</v>
          </cell>
          <cell r="BQ435">
            <v>2.5099999999999998</v>
          </cell>
          <cell r="BR435" t="str">
            <v>Monthly</v>
          </cell>
          <cell r="BS435" t="str">
            <v>Constant</v>
          </cell>
          <cell r="BT435">
            <v>19.96</v>
          </cell>
          <cell r="CG435">
            <v>3</v>
          </cell>
          <cell r="CH435" t="b">
            <v>0</v>
          </cell>
          <cell r="CU435" t="str">
            <v>Decreasing Block</v>
          </cell>
          <cell r="DC435">
            <v>10</v>
          </cell>
          <cell r="DD435">
            <v>20</v>
          </cell>
          <cell r="DE435">
            <v>50</v>
          </cell>
          <cell r="DM435">
            <v>5.92</v>
          </cell>
          <cell r="DN435">
            <v>5.62</v>
          </cell>
          <cell r="DO435">
            <v>5.32</v>
          </cell>
          <cell r="DW435">
            <v>5.0199999999999996</v>
          </cell>
          <cell r="DX435" t="b">
            <v>1</v>
          </cell>
          <cell r="DY435" t="b">
            <v>0</v>
          </cell>
          <cell r="DZ435" t="str">
            <v>Monthly</v>
          </cell>
          <cell r="EA435" t="str">
            <v>Constant</v>
          </cell>
          <cell r="EB435">
            <v>10.478999999999999</v>
          </cell>
          <cell r="EO435">
            <v>3</v>
          </cell>
          <cell r="EP435" t="b">
            <v>0</v>
          </cell>
          <cell r="FC435" t="str">
            <v>Decreasing Block</v>
          </cell>
          <cell r="FK435">
            <v>10</v>
          </cell>
          <cell r="FL435">
            <v>20</v>
          </cell>
          <cell r="FM435">
            <v>50</v>
          </cell>
          <cell r="FU435">
            <v>3.1080000000000001</v>
          </cell>
          <cell r="FV435">
            <v>2.9504999999999999</v>
          </cell>
          <cell r="FW435">
            <v>2.7930000000000001</v>
          </cell>
          <cell r="GE435">
            <v>2.6355</v>
          </cell>
          <cell r="GF435" t="str">
            <v>Monthly</v>
          </cell>
          <cell r="GG435" t="str">
            <v>Constant</v>
          </cell>
          <cell r="GH435">
            <v>20.957999999999998</v>
          </cell>
          <cell r="GU435">
            <v>3</v>
          </cell>
          <cell r="GV435" t="b">
            <v>0</v>
          </cell>
          <cell r="HI435" t="str">
            <v>Decreasing Block</v>
          </cell>
          <cell r="HQ435">
            <v>10</v>
          </cell>
          <cell r="HR435">
            <v>20</v>
          </cell>
          <cell r="HS435">
            <v>50</v>
          </cell>
          <cell r="IA435">
            <v>6.2160000000000002</v>
          </cell>
          <cell r="IB435">
            <v>5.9009999999999998</v>
          </cell>
          <cell r="IC435">
            <v>5.5860000000000003</v>
          </cell>
          <cell r="IK435">
            <v>5.2709999999999999</v>
          </cell>
        </row>
        <row r="436">
          <cell r="A436" t="str">
            <v>Yanceyville</v>
          </cell>
          <cell r="B436" t="str">
            <v>Yanceyville</v>
          </cell>
          <cell r="C436" t="str">
            <v>SE</v>
          </cell>
          <cell r="D436" t="str">
            <v>Both Water and Sewer</v>
          </cell>
          <cell r="E436" t="str">
            <v>per 1000 gallons</v>
          </cell>
          <cell r="F436" t="str">
            <v>06-07</v>
          </cell>
          <cell r="H436" t="b">
            <v>0</v>
          </cell>
          <cell r="J436" t="b">
            <v>1</v>
          </cell>
          <cell r="K436" t="b">
            <v>1</v>
          </cell>
          <cell r="L436" t="str">
            <v>Monthly</v>
          </cell>
          <cell r="M436" t="str">
            <v>Constant</v>
          </cell>
          <cell r="N436">
            <v>11.7</v>
          </cell>
          <cell r="AA436">
            <v>2</v>
          </cell>
          <cell r="AB436" t="b">
            <v>0</v>
          </cell>
          <cell r="AO436" t="str">
            <v>Increasing Block</v>
          </cell>
          <cell r="AW436">
            <v>5</v>
          </cell>
          <cell r="AX436">
            <v>100</v>
          </cell>
          <cell r="BG436">
            <v>5.85</v>
          </cell>
          <cell r="BH436">
            <v>6.32</v>
          </cell>
          <cell r="BQ436">
            <v>6.67</v>
          </cell>
          <cell r="BR436" t="str">
            <v>Monthly</v>
          </cell>
          <cell r="BS436" t="str">
            <v>Constant</v>
          </cell>
          <cell r="BT436">
            <v>23.4</v>
          </cell>
          <cell r="CG436">
            <v>2</v>
          </cell>
          <cell r="CH436" t="b">
            <v>0</v>
          </cell>
          <cell r="CU436" t="str">
            <v>Increasing Block</v>
          </cell>
          <cell r="DC436">
            <v>5</v>
          </cell>
          <cell r="DD436">
            <v>100</v>
          </cell>
          <cell r="DM436">
            <v>11.71</v>
          </cell>
          <cell r="DN436">
            <v>12.65</v>
          </cell>
          <cell r="DW436">
            <v>13.36</v>
          </cell>
          <cell r="DX436" t="b">
            <v>1</v>
          </cell>
          <cell r="DY436" t="b">
            <v>1</v>
          </cell>
          <cell r="DZ436" t="str">
            <v>Monthly</v>
          </cell>
          <cell r="EA436" t="str">
            <v>Constant</v>
          </cell>
          <cell r="EB436">
            <v>8.99</v>
          </cell>
          <cell r="EO436">
            <v>2</v>
          </cell>
          <cell r="EP436" t="b">
            <v>0</v>
          </cell>
          <cell r="FC436" t="str">
            <v>Increasing Block</v>
          </cell>
          <cell r="FK436">
            <v>5</v>
          </cell>
          <cell r="FL436">
            <v>100</v>
          </cell>
          <cell r="FU436">
            <v>4.5</v>
          </cell>
          <cell r="FV436">
            <v>4.8600000000000003</v>
          </cell>
          <cell r="GE436">
            <v>5.14</v>
          </cell>
          <cell r="GF436" t="str">
            <v>Monthly</v>
          </cell>
          <cell r="GG436" t="str">
            <v>Constant</v>
          </cell>
          <cell r="GH436">
            <v>18</v>
          </cell>
          <cell r="GU436">
            <v>2</v>
          </cell>
          <cell r="GV436" t="b">
            <v>0</v>
          </cell>
          <cell r="HI436" t="str">
            <v>Increasing Block</v>
          </cell>
          <cell r="HQ436">
            <v>5</v>
          </cell>
          <cell r="HR436">
            <v>100</v>
          </cell>
          <cell r="IA436">
            <v>8.99</v>
          </cell>
          <cell r="IB436">
            <v>9.7100000000000009</v>
          </cell>
          <cell r="IK436">
            <v>10.27</v>
          </cell>
        </row>
        <row r="437">
          <cell r="A437" t="str">
            <v>Zebulon</v>
          </cell>
          <cell r="B437" t="str">
            <v>Zebulon</v>
          </cell>
          <cell r="C437" t="str">
            <v>SE</v>
          </cell>
          <cell r="D437" t="str">
            <v>Both Water and Sewer</v>
          </cell>
          <cell r="E437" t="str">
            <v>per 1000 gallons</v>
          </cell>
          <cell r="F437" t="str">
            <v>06-07</v>
          </cell>
          <cell r="H437" t="b">
            <v>0</v>
          </cell>
          <cell r="J437" t="b">
            <v>1</v>
          </cell>
          <cell r="K437" t="b">
            <v>0</v>
          </cell>
          <cell r="L437" t="str">
            <v>Monthly</v>
          </cell>
          <cell r="M437" t="str">
            <v>Constant</v>
          </cell>
          <cell r="N437">
            <v>10</v>
          </cell>
          <cell r="AA437">
            <v>0</v>
          </cell>
          <cell r="AB437" t="b">
            <v>0</v>
          </cell>
          <cell r="AO437" t="str">
            <v>Uniform Rate</v>
          </cell>
          <cell r="AQ437">
            <v>5.25</v>
          </cell>
          <cell r="BR437" t="str">
            <v>Monthly</v>
          </cell>
          <cell r="BS437" t="str">
            <v>Constant</v>
          </cell>
          <cell r="BT437">
            <v>20</v>
          </cell>
          <cell r="CG437">
            <v>0</v>
          </cell>
          <cell r="CH437" t="b">
            <v>0</v>
          </cell>
          <cell r="CU437" t="str">
            <v>Uniform Rate</v>
          </cell>
          <cell r="CW437">
            <v>10.5</v>
          </cell>
          <cell r="DX437" t="b">
            <v>1</v>
          </cell>
          <cell r="DY437" t="b">
            <v>0</v>
          </cell>
          <cell r="DZ437" t="str">
            <v>Monthly</v>
          </cell>
          <cell r="EA437" t="str">
            <v>Constant</v>
          </cell>
          <cell r="EB437">
            <v>10.17</v>
          </cell>
          <cell r="EO437">
            <v>0</v>
          </cell>
          <cell r="EP437" t="b">
            <v>0</v>
          </cell>
          <cell r="FC437" t="str">
            <v>Uniform Rate</v>
          </cell>
          <cell r="FE437">
            <v>4.8</v>
          </cell>
          <cell r="GF437" t="str">
            <v>Monthly</v>
          </cell>
          <cell r="GG437" t="str">
            <v>Constant</v>
          </cell>
          <cell r="GH437">
            <v>20.34</v>
          </cell>
          <cell r="GU437">
            <v>0</v>
          </cell>
          <cell r="GV437" t="b">
            <v>0</v>
          </cell>
          <cell r="HI437" t="str">
            <v>Uniform Rate</v>
          </cell>
          <cell r="HK437">
            <v>9.6</v>
          </cell>
        </row>
      </sheetData>
      <sheetData sheetId="1" refreshError="1"/>
      <sheetData sheetId="2" refreshError="1"/>
      <sheetData sheetId="3" refreshError="1"/>
      <sheetData sheetId="4" refreshError="1"/>
      <sheetData sheetId="5" refreshError="1"/>
      <sheetData sheetId="6" refreshError="1"/>
      <sheetData sheetId="7" refreshError="1"/>
      <sheetData sheetId="8">
        <row r="1">
          <cell r="A1" t="str">
            <v>UtilityID</v>
          </cell>
          <cell r="B1" t="str">
            <v>Rate Structure Label</v>
          </cell>
          <cell r="C1" t="str">
            <v>Utility</v>
          </cell>
          <cell r="D1" t="str">
            <v>Type of Utility</v>
          </cell>
          <cell r="E1" t="str">
            <v>Not primary rate structure?</v>
          </cell>
          <cell r="F1" t="str">
            <v>coder</v>
          </cell>
          <cell r="G1" t="str">
            <v>Services</v>
          </cell>
          <cell r="H1" t="str">
            <v>Units for Rates</v>
          </cell>
          <cell r="I1" t="str">
            <v>Fiscal Year</v>
          </cell>
          <cell r="J1" t="str">
            <v>Private Notes</v>
          </cell>
          <cell r="K1" t="str">
            <v>Special case - needs manual adjustment?</v>
          </cell>
          <cell r="L1" t="str">
            <v>Notes to be Published</v>
          </cell>
        </row>
        <row r="2">
          <cell r="A2">
            <v>96</v>
          </cell>
          <cell r="B2" t="str">
            <v>Dunn</v>
          </cell>
          <cell r="C2" t="str">
            <v>Dunn</v>
          </cell>
          <cell r="D2" t="str">
            <v>Municipality</v>
          </cell>
          <cell r="E2" t="b">
            <v>0</v>
          </cell>
          <cell r="F2" t="str">
            <v>OF</v>
          </cell>
          <cell r="G2" t="str">
            <v>Both Water and Sewer</v>
          </cell>
          <cell r="H2" t="str">
            <v>per 1000 gallons</v>
          </cell>
          <cell r="I2" t="str">
            <v>06-07</v>
          </cell>
          <cell r="J2" t="str">
            <v>Has bulk rate for combined water/sewer per 1k gallons.</v>
          </cell>
          <cell r="K2" t="b">
            <v>0</v>
          </cell>
        </row>
        <row r="3">
          <cell r="A3">
            <v>97</v>
          </cell>
          <cell r="B3" t="str">
            <v>Duplin County - District A</v>
          </cell>
          <cell r="C3" t="str">
            <v>Duplin County</v>
          </cell>
          <cell r="D3" t="str">
            <v>County/District</v>
          </cell>
          <cell r="E3" t="b">
            <v>0</v>
          </cell>
          <cell r="F3" t="str">
            <v>SE</v>
          </cell>
          <cell r="G3" t="str">
            <v>Water Only</v>
          </cell>
          <cell r="H3" t="str">
            <v>per 1000 gallons</v>
          </cell>
          <cell r="I3" t="str">
            <v>06-07</v>
          </cell>
          <cell r="K3" t="b">
            <v>0</v>
          </cell>
        </row>
        <row r="4">
          <cell r="A4">
            <v>98</v>
          </cell>
          <cell r="B4" t="str">
            <v>Duplin County - District D</v>
          </cell>
          <cell r="C4" t="str">
            <v>Duplin County</v>
          </cell>
          <cell r="D4" t="str">
            <v>County/District</v>
          </cell>
          <cell r="E4" t="b">
            <v>1</v>
          </cell>
          <cell r="F4" t="str">
            <v>SE</v>
          </cell>
          <cell r="G4" t="str">
            <v>Water Only</v>
          </cell>
          <cell r="H4" t="str">
            <v>per 1000 gallons</v>
          </cell>
          <cell r="I4" t="str">
            <v>06-07</v>
          </cell>
          <cell r="K4" t="b">
            <v>0</v>
          </cell>
        </row>
        <row r="5">
          <cell r="A5">
            <v>99</v>
          </cell>
          <cell r="B5" t="str">
            <v>Durham</v>
          </cell>
          <cell r="C5" t="str">
            <v>Durham</v>
          </cell>
          <cell r="D5" t="str">
            <v>Municipality</v>
          </cell>
          <cell r="E5" t="b">
            <v>0</v>
          </cell>
          <cell r="F5" t="str">
            <v>SE</v>
          </cell>
          <cell r="G5" t="str">
            <v>Both Water and Sewer</v>
          </cell>
          <cell r="H5" t="str">
            <v>per 100 cf</v>
          </cell>
          <cell r="I5" t="str">
            <v>06-07</v>
          </cell>
          <cell r="J5" t="str">
            <v>Meter charges are monthly but doubled here to equate to their bi-monthly equivalence.</v>
          </cell>
          <cell r="K5" t="b">
            <v>0</v>
          </cell>
        </row>
        <row r="6">
          <cell r="A6">
            <v>100</v>
          </cell>
          <cell r="B6" t="str">
            <v>East Bend</v>
          </cell>
          <cell r="C6" t="str">
            <v>East Bend</v>
          </cell>
          <cell r="D6" t="str">
            <v>Municipality</v>
          </cell>
          <cell r="E6" t="b">
            <v>0</v>
          </cell>
          <cell r="F6" t="str">
            <v>SE</v>
          </cell>
          <cell r="G6" t="str">
            <v>Both Water and Sewer</v>
          </cell>
          <cell r="H6" t="str">
            <v>per 1000 gallons</v>
          </cell>
          <cell r="I6" t="str">
            <v>06-07</v>
          </cell>
          <cell r="K6" t="b">
            <v>0</v>
          </cell>
        </row>
        <row r="7">
          <cell r="A7">
            <v>101</v>
          </cell>
          <cell r="B7" t="str">
            <v>East Lincoln County Sewer District</v>
          </cell>
          <cell r="C7" t="str">
            <v>Lincoln County</v>
          </cell>
          <cell r="D7" t="str">
            <v>County/District</v>
          </cell>
          <cell r="E7" t="b">
            <v>0</v>
          </cell>
          <cell r="F7" t="str">
            <v>SE</v>
          </cell>
          <cell r="G7" t="str">
            <v>Sewer Only</v>
          </cell>
          <cell r="H7" t="str">
            <v>per 1000 gallons</v>
          </cell>
          <cell r="I7" t="str">
            <v>06-07</v>
          </cell>
          <cell r="J7" t="str">
            <v>East Lincoln County Sewer District is a separate political entity than Lincoln County Water System. Has inside/outside district rates, and nonresidential rates. Has outside commercial rates that are different, but inside commercial is same inside resid.</v>
          </cell>
          <cell r="K7" t="b">
            <v>0</v>
          </cell>
        </row>
        <row r="8">
          <cell r="A8">
            <v>102</v>
          </cell>
          <cell r="B8" t="str">
            <v>East Moore Water District</v>
          </cell>
          <cell r="C8" t="str">
            <v>Moore County</v>
          </cell>
          <cell r="D8" t="str">
            <v>County/District</v>
          </cell>
          <cell r="E8" t="b">
            <v>1</v>
          </cell>
          <cell r="F8" t="str">
            <v>SE</v>
          </cell>
          <cell r="G8" t="str">
            <v>Water Only</v>
          </cell>
          <cell r="H8" t="str">
            <v>per 1000 gallons</v>
          </cell>
          <cell r="I8" t="str">
            <v>06-07</v>
          </cell>
          <cell r="K8" t="b">
            <v>0</v>
          </cell>
        </row>
        <row r="9">
          <cell r="A9">
            <v>103</v>
          </cell>
          <cell r="B9" t="str">
            <v>Eden</v>
          </cell>
          <cell r="C9" t="str">
            <v>Eden</v>
          </cell>
          <cell r="D9" t="str">
            <v>Municipality</v>
          </cell>
          <cell r="E9" t="b">
            <v>0</v>
          </cell>
          <cell r="F9" t="str">
            <v>SE</v>
          </cell>
          <cell r="G9" t="str">
            <v>Both Water and Sewer</v>
          </cell>
          <cell r="H9" t="str">
            <v>per 1000 gallons</v>
          </cell>
          <cell r="I9" t="str">
            <v>06-07</v>
          </cell>
          <cell r="K9" t="b">
            <v>0</v>
          </cell>
        </row>
        <row r="10">
          <cell r="A10">
            <v>104</v>
          </cell>
          <cell r="B10" t="str">
            <v>Edenton</v>
          </cell>
          <cell r="C10" t="str">
            <v>Edenton</v>
          </cell>
          <cell r="D10" t="str">
            <v>Municipality</v>
          </cell>
          <cell r="E10" t="b">
            <v>0</v>
          </cell>
          <cell r="F10" t="str">
            <v>SE</v>
          </cell>
          <cell r="G10" t="str">
            <v>Both Water and Sewer</v>
          </cell>
          <cell r="H10" t="str">
            <v>per 1000 gallons</v>
          </cell>
          <cell r="I10" t="str">
            <v>06-07</v>
          </cell>
          <cell r="K10" t="b">
            <v>0</v>
          </cell>
        </row>
        <row r="11">
          <cell r="A11">
            <v>105</v>
          </cell>
          <cell r="B11" t="str">
            <v>Efland</v>
          </cell>
          <cell r="C11" t="str">
            <v>Efland</v>
          </cell>
          <cell r="D11" t="str">
            <v>Municipality</v>
          </cell>
          <cell r="E11" t="b">
            <v>0</v>
          </cell>
          <cell r="F11" t="str">
            <v>SE</v>
          </cell>
          <cell r="G11" t="str">
            <v>Sewer Only</v>
          </cell>
          <cell r="H11" t="str">
            <v>per 1000 gallons</v>
          </cell>
          <cell r="I11" t="str">
            <v>06-07</v>
          </cell>
          <cell r="J11" t="str">
            <v>Billed and collected by Orange-Alamance Water System Inc</v>
          </cell>
          <cell r="K11" t="b">
            <v>0</v>
          </cell>
        </row>
        <row r="12">
          <cell r="A12">
            <v>106</v>
          </cell>
          <cell r="B12" t="str">
            <v>Elizabeth City</v>
          </cell>
          <cell r="C12" t="str">
            <v>Elizabeth City</v>
          </cell>
          <cell r="D12" t="str">
            <v>Municipality</v>
          </cell>
          <cell r="E12" t="b">
            <v>0</v>
          </cell>
          <cell r="F12" t="str">
            <v>SE</v>
          </cell>
          <cell r="G12" t="str">
            <v>Both Water and Sewer</v>
          </cell>
          <cell r="H12" t="str">
            <v>per 1000 gallons</v>
          </cell>
          <cell r="I12" t="str">
            <v>06-07</v>
          </cell>
          <cell r="J12" t="str">
            <v>Water outside rates are identical to inside rates.</v>
          </cell>
          <cell r="K12" t="b">
            <v>0</v>
          </cell>
          <cell r="L12" t="str">
            <v>Residential sewer outside bill includes monthly sewer availability fee</v>
          </cell>
        </row>
        <row r="13">
          <cell r="A13">
            <v>107</v>
          </cell>
          <cell r="B13" t="str">
            <v>Elizabethtown</v>
          </cell>
          <cell r="C13" t="str">
            <v>Elizabethtown</v>
          </cell>
          <cell r="D13" t="str">
            <v>Municipality</v>
          </cell>
          <cell r="E13" t="b">
            <v>0</v>
          </cell>
          <cell r="F13" t="str">
            <v>SE</v>
          </cell>
          <cell r="G13" t="str">
            <v>Both Water and Sewer</v>
          </cell>
          <cell r="H13" t="str">
            <v>per 1000 gallons</v>
          </cell>
          <cell r="I13" t="str">
            <v>06-07</v>
          </cell>
          <cell r="K13" t="b">
            <v>0</v>
          </cell>
          <cell r="L13" t="str">
            <v>Includes flat charge and administrative fee</v>
          </cell>
        </row>
        <row r="14">
          <cell r="A14">
            <v>108</v>
          </cell>
          <cell r="B14" t="str">
            <v>Elkin</v>
          </cell>
          <cell r="C14" t="str">
            <v>Elkin</v>
          </cell>
          <cell r="D14" t="str">
            <v>Municipality</v>
          </cell>
          <cell r="E14" t="b">
            <v>0</v>
          </cell>
          <cell r="F14" t="str">
            <v>OF</v>
          </cell>
          <cell r="G14" t="str">
            <v>Both Water and Sewer</v>
          </cell>
          <cell r="H14" t="str">
            <v>per 1000 gallons</v>
          </cell>
          <cell r="I14" t="str">
            <v>06-07</v>
          </cell>
          <cell r="K14" t="b">
            <v>0</v>
          </cell>
        </row>
        <row r="15">
          <cell r="A15">
            <v>109</v>
          </cell>
          <cell r="B15" t="str">
            <v>Ellenboro</v>
          </cell>
          <cell r="C15" t="str">
            <v>Ellenboro</v>
          </cell>
          <cell r="D15" t="str">
            <v>Municipality</v>
          </cell>
          <cell r="E15" t="b">
            <v>0</v>
          </cell>
          <cell r="F15" t="str">
            <v>0506</v>
          </cell>
          <cell r="G15" t="str">
            <v>Both Water and Sewer</v>
          </cell>
          <cell r="H15" t="str">
            <v>per 1000 gallons</v>
          </cell>
          <cell r="I15" t="str">
            <v>05-06</v>
          </cell>
          <cell r="K15" t="b">
            <v>0</v>
          </cell>
        </row>
        <row r="16">
          <cell r="A16">
            <v>110</v>
          </cell>
          <cell r="B16" t="str">
            <v>Ellerbe</v>
          </cell>
          <cell r="C16" t="str">
            <v>Ellerbe</v>
          </cell>
          <cell r="D16" t="str">
            <v>Municipality</v>
          </cell>
          <cell r="E16" t="b">
            <v>0</v>
          </cell>
          <cell r="F16" t="str">
            <v>SE</v>
          </cell>
          <cell r="G16" t="str">
            <v>Both Water and Sewer</v>
          </cell>
          <cell r="H16" t="str">
            <v>per 1000 gallons</v>
          </cell>
          <cell r="I16" t="str">
            <v>06-07</v>
          </cell>
          <cell r="J16" t="str">
            <v>!! SPECIAL CASE !! For Water only. Add the following to WI: 6-10k$0.772, 11-20k $2.221, 21-50k $3.667, 51k+  $7.271. Add the following to WO: 6-10k $1.285, 11-20k $3.554, 21-50k $5.827, 51k+ $11.497. All bills correct as is for 0-5k, and all of SI SO too.</v>
          </cell>
          <cell r="K16" t="b">
            <v>1</v>
          </cell>
        </row>
        <row r="17">
          <cell r="A17">
            <v>111</v>
          </cell>
          <cell r="B17" t="str">
            <v>Elm City</v>
          </cell>
          <cell r="C17" t="str">
            <v>Elm City</v>
          </cell>
          <cell r="D17" t="str">
            <v>Municipality</v>
          </cell>
          <cell r="E17" t="b">
            <v>0</v>
          </cell>
          <cell r="F17" t="str">
            <v>OF</v>
          </cell>
          <cell r="G17" t="str">
            <v>Both Water and Sewer</v>
          </cell>
          <cell r="H17" t="str">
            <v>per 1000 gallons</v>
          </cell>
          <cell r="I17" t="str">
            <v>06-07</v>
          </cell>
          <cell r="K17" t="b">
            <v>0</v>
          </cell>
        </row>
        <row r="18">
          <cell r="A18">
            <v>112</v>
          </cell>
          <cell r="B18" t="str">
            <v>Elon</v>
          </cell>
          <cell r="C18" t="str">
            <v>Elon</v>
          </cell>
          <cell r="D18" t="str">
            <v>Municipality</v>
          </cell>
          <cell r="E18" t="b">
            <v>0</v>
          </cell>
          <cell r="F18" t="str">
            <v>SE</v>
          </cell>
          <cell r="G18" t="str">
            <v>Both Water and Sewer</v>
          </cell>
          <cell r="H18" t="str">
            <v>per 1000 gallons</v>
          </cell>
          <cell r="I18" t="str">
            <v>06-07</v>
          </cell>
          <cell r="K18" t="b">
            <v>0</v>
          </cell>
        </row>
        <row r="19">
          <cell r="A19">
            <v>113</v>
          </cell>
          <cell r="B19" t="str">
            <v>Enfield</v>
          </cell>
          <cell r="C19" t="str">
            <v>Enfield</v>
          </cell>
          <cell r="D19" t="str">
            <v>Municipality</v>
          </cell>
          <cell r="E19" t="b">
            <v>0</v>
          </cell>
          <cell r="F19" t="str">
            <v>SE</v>
          </cell>
          <cell r="G19" t="str">
            <v>Both Water and Sewer</v>
          </cell>
          <cell r="H19" t="str">
            <v>per 1000 gallons</v>
          </cell>
          <cell r="I19" t="str">
            <v>06-07</v>
          </cell>
          <cell r="J19" t="str">
            <v>Rate sheet says outside pay double the GALLONS at the inside rate - but upon calling discovered that they pay double the bill.</v>
          </cell>
          <cell r="K19" t="b">
            <v>0</v>
          </cell>
        </row>
        <row r="20">
          <cell r="A20">
            <v>114</v>
          </cell>
          <cell r="B20" t="str">
            <v>Fairmont</v>
          </cell>
          <cell r="C20" t="str">
            <v>Fairmont</v>
          </cell>
          <cell r="D20" t="str">
            <v>Municipality</v>
          </cell>
          <cell r="E20" t="b">
            <v>0</v>
          </cell>
          <cell r="F20" t="str">
            <v>OF</v>
          </cell>
          <cell r="G20" t="str">
            <v>Both Water and Sewer</v>
          </cell>
          <cell r="H20" t="str">
            <v>per 1000 gallons</v>
          </cell>
          <cell r="I20" t="str">
            <v>06-07</v>
          </cell>
          <cell r="J20" t="str">
            <v>Seems that Fairmont added outside rates (double the inside rates) since last year's survey, while inside rates slightly decreased.</v>
          </cell>
          <cell r="K20" t="b">
            <v>0</v>
          </cell>
        </row>
        <row r="21">
          <cell r="A21">
            <v>115</v>
          </cell>
          <cell r="B21" t="str">
            <v>Faison</v>
          </cell>
          <cell r="C21" t="str">
            <v>Faison</v>
          </cell>
          <cell r="D21" t="str">
            <v>Municipality</v>
          </cell>
          <cell r="E21" t="b">
            <v>0</v>
          </cell>
          <cell r="F21" t="str">
            <v>SE</v>
          </cell>
          <cell r="G21" t="str">
            <v>Both Water and Sewer</v>
          </cell>
          <cell r="H21" t="str">
            <v>per 1000 gallons</v>
          </cell>
          <cell r="I21" t="str">
            <v>06-07</v>
          </cell>
          <cell r="K21" t="b">
            <v>0</v>
          </cell>
        </row>
        <row r="22">
          <cell r="A22">
            <v>116</v>
          </cell>
          <cell r="B22" t="str">
            <v>Faith</v>
          </cell>
          <cell r="C22" t="str">
            <v>Faith</v>
          </cell>
          <cell r="D22" t="str">
            <v>Municipality</v>
          </cell>
          <cell r="E22" t="b">
            <v>0</v>
          </cell>
          <cell r="F22" t="str">
            <v>0506</v>
          </cell>
          <cell r="G22" t="str">
            <v>Both Water and Sewer</v>
          </cell>
          <cell r="H22" t="str">
            <v>per 1000 gallons</v>
          </cell>
          <cell r="I22" t="str">
            <v>05-06</v>
          </cell>
          <cell r="J22" t="str">
            <v>Note:  Billing will go to monthly as of December 1, 2005 (it was bi-monthly before this).  Assumed no changes to rates and fixed charges despite the billing period change.  Has commercial sewer rates.</v>
          </cell>
          <cell r="K22" t="b">
            <v>0</v>
          </cell>
        </row>
        <row r="23">
          <cell r="A23">
            <v>117</v>
          </cell>
          <cell r="B23" t="str">
            <v>Fallston</v>
          </cell>
          <cell r="C23" t="str">
            <v>Fallston</v>
          </cell>
          <cell r="D23" t="str">
            <v>Municipality</v>
          </cell>
          <cell r="E23" t="b">
            <v>0</v>
          </cell>
          <cell r="F23" t="str">
            <v>SE</v>
          </cell>
          <cell r="G23" t="str">
            <v>Both Water and Sewer</v>
          </cell>
          <cell r="H23" t="str">
            <v>per 1000 gallons</v>
          </cell>
          <cell r="I23" t="str">
            <v>06-07</v>
          </cell>
          <cell r="K23" t="b">
            <v>0</v>
          </cell>
        </row>
        <row r="24">
          <cell r="A24">
            <v>118</v>
          </cell>
          <cell r="B24" t="str">
            <v>Farmville</v>
          </cell>
          <cell r="C24" t="str">
            <v>Farmville</v>
          </cell>
          <cell r="D24" t="str">
            <v>Municipality</v>
          </cell>
          <cell r="E24" t="b">
            <v>0</v>
          </cell>
          <cell r="F24" t="str">
            <v>SE</v>
          </cell>
          <cell r="G24" t="str">
            <v>Both Water and Sewer</v>
          </cell>
          <cell r="H24" t="str">
            <v>per 1000 gallons</v>
          </cell>
          <cell r="I24" t="str">
            <v>06-07</v>
          </cell>
          <cell r="J24" t="str">
            <v>!! SPECIAL CASE !! 0 - 2000 gallons, should be $10.00 for WI and $18.00 WO. Correct for rest.</v>
          </cell>
          <cell r="K24" t="b">
            <v>1</v>
          </cell>
        </row>
        <row r="25">
          <cell r="A25">
            <v>119</v>
          </cell>
          <cell r="B25" t="str">
            <v>Fayetteville Public Works Commission</v>
          </cell>
          <cell r="C25" t="str">
            <v>Fayetteville Public Works Commission</v>
          </cell>
          <cell r="D25" t="str">
            <v>Municipality</v>
          </cell>
          <cell r="E25" t="b">
            <v>0</v>
          </cell>
          <cell r="F25" t="str">
            <v>SE</v>
          </cell>
          <cell r="G25" t="str">
            <v>Both Water and Sewer</v>
          </cell>
          <cell r="H25" t="str">
            <v>per 1000 gallons</v>
          </cell>
          <cell r="I25" t="str">
            <v>06-07</v>
          </cell>
          <cell r="K25" t="b">
            <v>0</v>
          </cell>
        </row>
        <row r="26">
          <cell r="A26">
            <v>120</v>
          </cell>
          <cell r="B26" t="str">
            <v>First Craven Sanitary District</v>
          </cell>
          <cell r="C26" t="str">
            <v>First Craven Sanitary District</v>
          </cell>
          <cell r="D26" t="str">
            <v>Sanitary District</v>
          </cell>
          <cell r="E26" t="b">
            <v>0</v>
          </cell>
          <cell r="F26" t="str">
            <v>SE</v>
          </cell>
          <cell r="G26" t="str">
            <v>Water Only</v>
          </cell>
          <cell r="H26" t="str">
            <v>per 1000 gallons</v>
          </cell>
          <cell r="I26" t="str">
            <v>06-07</v>
          </cell>
          <cell r="K26" t="b">
            <v>0</v>
          </cell>
        </row>
        <row r="27">
          <cell r="A27">
            <v>121</v>
          </cell>
          <cell r="B27" t="str">
            <v>Forest City</v>
          </cell>
          <cell r="C27" t="str">
            <v>Forest City</v>
          </cell>
          <cell r="D27" t="str">
            <v>Municipality</v>
          </cell>
          <cell r="E27" t="b">
            <v>0</v>
          </cell>
          <cell r="F27" t="str">
            <v>SE</v>
          </cell>
          <cell r="G27" t="str">
            <v>Both Water and Sewer</v>
          </cell>
          <cell r="H27" t="str">
            <v>per 1000 gallons</v>
          </cell>
          <cell r="I27" t="str">
            <v>06-07</v>
          </cell>
          <cell r="J27" t="str">
            <v>Modeled commercial rates accounts for 90% consumption (flow measurement based on 90% water consumption: adjusted allowance and block sizes (up by 1/0.9) and reduced volumetric rate by *0.9; kept fixed charge constant.</v>
          </cell>
          <cell r="K27" t="b">
            <v>0</v>
          </cell>
          <cell r="L27" t="str">
            <v>Commercial sewer rates, allowance and block sizes adjusted to reflect that flow measurement is based on 90% of water consumption.</v>
          </cell>
        </row>
        <row r="28">
          <cell r="A28">
            <v>122</v>
          </cell>
          <cell r="B28" t="str">
            <v>Fork Township Sanitary District</v>
          </cell>
          <cell r="C28" t="str">
            <v>Fork Township Sanitary District</v>
          </cell>
          <cell r="D28" t="str">
            <v>Sanitary District</v>
          </cell>
          <cell r="E28" t="b">
            <v>0</v>
          </cell>
          <cell r="F28" t="str">
            <v>SE</v>
          </cell>
          <cell r="G28" t="str">
            <v>Water Only</v>
          </cell>
          <cell r="H28" t="str">
            <v>per 1000 gallons</v>
          </cell>
          <cell r="I28" t="str">
            <v>06-07</v>
          </cell>
          <cell r="J28" t="str">
            <v>Has commercial and farm rates.</v>
          </cell>
          <cell r="K28" t="b">
            <v>0</v>
          </cell>
        </row>
        <row r="29">
          <cell r="A29">
            <v>123</v>
          </cell>
          <cell r="B29" t="str">
            <v>Four Oaks</v>
          </cell>
          <cell r="C29" t="str">
            <v>Four Oaks</v>
          </cell>
          <cell r="D29" t="str">
            <v>Municipality</v>
          </cell>
          <cell r="E29" t="b">
            <v>0</v>
          </cell>
          <cell r="F29" t="str">
            <v>SE</v>
          </cell>
          <cell r="G29" t="str">
            <v>Both Water and Sewer</v>
          </cell>
          <cell r="H29" t="str">
            <v>per 1000 gallons</v>
          </cell>
          <cell r="I29" t="str">
            <v>06-07</v>
          </cell>
          <cell r="J29" t="str">
            <v>Provides a 15% discount for senior citizens living inside town limits.</v>
          </cell>
          <cell r="K29" t="b">
            <v>0</v>
          </cell>
        </row>
        <row r="30">
          <cell r="A30">
            <v>124</v>
          </cell>
          <cell r="B30" t="str">
            <v>Foxfire Village</v>
          </cell>
          <cell r="C30" t="str">
            <v>Foxfire Village</v>
          </cell>
          <cell r="D30" t="str">
            <v>Municipality</v>
          </cell>
          <cell r="E30" t="b">
            <v>0</v>
          </cell>
          <cell r="F30" t="str">
            <v>SE</v>
          </cell>
          <cell r="G30" t="str">
            <v>Water Only</v>
          </cell>
          <cell r="H30" t="str">
            <v>per 1000 gallons</v>
          </cell>
          <cell r="I30" t="str">
            <v>06-07</v>
          </cell>
          <cell r="K30" t="b">
            <v>0</v>
          </cell>
        </row>
        <row r="31">
          <cell r="A31">
            <v>125</v>
          </cell>
          <cell r="B31" t="str">
            <v>Franklin</v>
          </cell>
          <cell r="C31" t="str">
            <v>Franklin</v>
          </cell>
          <cell r="D31" t="str">
            <v>Municipality</v>
          </cell>
          <cell r="E31" t="b">
            <v>0</v>
          </cell>
          <cell r="F31" t="str">
            <v>SE</v>
          </cell>
          <cell r="G31" t="str">
            <v>Both Water and Sewer</v>
          </cell>
          <cell r="H31" t="str">
            <v>per 1000 gallons</v>
          </cell>
          <cell r="I31" t="str">
            <v>06-07</v>
          </cell>
          <cell r="K31" t="b">
            <v>0</v>
          </cell>
        </row>
        <row r="32">
          <cell r="A32">
            <v>126</v>
          </cell>
          <cell r="B32" t="str">
            <v>Franklinton</v>
          </cell>
          <cell r="C32" t="str">
            <v>Franklinton</v>
          </cell>
          <cell r="D32" t="str">
            <v>Municipality</v>
          </cell>
          <cell r="E32" t="b">
            <v>0</v>
          </cell>
          <cell r="F32" t="str">
            <v>SE</v>
          </cell>
          <cell r="G32" t="str">
            <v>Both Water and Sewer</v>
          </cell>
          <cell r="H32" t="str">
            <v>per 1000 gallons</v>
          </cell>
          <cell r="I32" t="str">
            <v>06-07</v>
          </cell>
          <cell r="K32" t="b">
            <v>0</v>
          </cell>
        </row>
        <row r="33">
          <cell r="A33">
            <v>127</v>
          </cell>
          <cell r="B33" t="str">
            <v>Franklinville</v>
          </cell>
          <cell r="C33" t="str">
            <v>Franklinville</v>
          </cell>
          <cell r="D33" t="str">
            <v>Municipality</v>
          </cell>
          <cell r="E33" t="b">
            <v>0</v>
          </cell>
          <cell r="F33" t="str">
            <v>OF</v>
          </cell>
          <cell r="G33" t="str">
            <v>Both Water and Sewer</v>
          </cell>
          <cell r="H33" t="str">
            <v>per 1000 gallons</v>
          </cell>
          <cell r="I33" t="str">
            <v>06-07</v>
          </cell>
          <cell r="J33" t="str">
            <v>Has established commercial water rates. Commercial sewer rates set by board.</v>
          </cell>
          <cell r="K33" t="b">
            <v>0</v>
          </cell>
        </row>
        <row r="34">
          <cell r="A34">
            <v>128</v>
          </cell>
          <cell r="B34" t="str">
            <v>Fremont</v>
          </cell>
          <cell r="C34" t="str">
            <v>Fremont</v>
          </cell>
          <cell r="D34" t="str">
            <v>Municipality</v>
          </cell>
          <cell r="E34" t="b">
            <v>0</v>
          </cell>
          <cell r="F34" t="str">
            <v>OF</v>
          </cell>
          <cell r="G34" t="str">
            <v>Both Water and Sewer</v>
          </cell>
          <cell r="H34" t="str">
            <v>per 1000 gallons</v>
          </cell>
          <cell r="I34" t="str">
            <v>06-07</v>
          </cell>
          <cell r="J34" t="str">
            <v>Has negotiated rates for individual customers.</v>
          </cell>
          <cell r="K34" t="b">
            <v>0</v>
          </cell>
        </row>
        <row r="35">
          <cell r="A35">
            <v>129</v>
          </cell>
          <cell r="B35" t="str">
            <v>Fuquay-Varina</v>
          </cell>
          <cell r="C35" t="str">
            <v>Fuquay-Varina</v>
          </cell>
          <cell r="D35" t="str">
            <v>Municipality</v>
          </cell>
          <cell r="E35" t="b">
            <v>0</v>
          </cell>
          <cell r="F35" t="str">
            <v>SE</v>
          </cell>
          <cell r="G35" t="str">
            <v>Both Water and Sewer</v>
          </cell>
          <cell r="H35" t="str">
            <v>per 1000 gallons</v>
          </cell>
          <cell r="I35" t="str">
            <v>06-07</v>
          </cell>
          <cell r="K35" t="b">
            <v>0</v>
          </cell>
        </row>
        <row r="36">
          <cell r="A36">
            <v>130</v>
          </cell>
          <cell r="B36" t="str">
            <v>Gamewell</v>
          </cell>
          <cell r="C36" t="str">
            <v>Gamewell</v>
          </cell>
          <cell r="D36" t="str">
            <v>Municipality</v>
          </cell>
          <cell r="E36" t="b">
            <v>0</v>
          </cell>
          <cell r="F36" t="str">
            <v>OF</v>
          </cell>
          <cell r="G36" t="str">
            <v>Sewer Only</v>
          </cell>
          <cell r="H36" t="str">
            <v>per 1000 gallons</v>
          </cell>
          <cell r="I36" t="str">
            <v>06-07</v>
          </cell>
          <cell r="J36" t="str">
            <v>Includes $1.00 administrative fee.</v>
          </cell>
          <cell r="K36" t="b">
            <v>0</v>
          </cell>
        </row>
        <row r="37">
          <cell r="A37">
            <v>131</v>
          </cell>
          <cell r="B37" t="str">
            <v>Gastonia</v>
          </cell>
          <cell r="C37" t="str">
            <v>Gastonia</v>
          </cell>
          <cell r="D37" t="str">
            <v>Municipality</v>
          </cell>
          <cell r="E37" t="b">
            <v>0</v>
          </cell>
          <cell r="F37" t="str">
            <v>SE</v>
          </cell>
          <cell r="G37" t="str">
            <v>Both Water and Sewer</v>
          </cell>
          <cell r="H37" t="str">
            <v>per 1000 gallons</v>
          </cell>
          <cell r="I37" t="str">
            <v>06-07</v>
          </cell>
          <cell r="K37" t="b">
            <v>0</v>
          </cell>
          <cell r="L37" t="str">
            <v>Includes customer charges</v>
          </cell>
        </row>
        <row r="38">
          <cell r="A38">
            <v>132</v>
          </cell>
          <cell r="B38" t="str">
            <v>Gates County</v>
          </cell>
          <cell r="C38" t="str">
            <v>Gates County</v>
          </cell>
          <cell r="D38" t="str">
            <v>County/District</v>
          </cell>
          <cell r="E38" t="b">
            <v>0</v>
          </cell>
          <cell r="F38" t="str">
            <v>0506</v>
          </cell>
          <cell r="G38" t="str">
            <v>Water Only</v>
          </cell>
          <cell r="H38" t="str">
            <v>per 1000 gallons</v>
          </cell>
          <cell r="I38" t="str">
            <v>05-06</v>
          </cell>
          <cell r="K38" t="b">
            <v>0</v>
          </cell>
        </row>
        <row r="39">
          <cell r="A39">
            <v>133</v>
          </cell>
          <cell r="B39" t="str">
            <v>Gibsonville</v>
          </cell>
          <cell r="C39" t="str">
            <v>Gibsonville</v>
          </cell>
          <cell r="D39" t="str">
            <v>Municipality</v>
          </cell>
          <cell r="E39" t="b">
            <v>0</v>
          </cell>
          <cell r="F39" t="str">
            <v>OF</v>
          </cell>
          <cell r="G39" t="str">
            <v>Both Water and Sewer</v>
          </cell>
          <cell r="H39" t="str">
            <v>per 1000 gallons</v>
          </cell>
          <cell r="I39" t="str">
            <v>06-07</v>
          </cell>
          <cell r="J39" t="str">
            <v>Water and sewer rates are equal; outside rates are double.</v>
          </cell>
          <cell r="K39" t="b">
            <v>0</v>
          </cell>
        </row>
        <row r="40">
          <cell r="A40">
            <v>134</v>
          </cell>
          <cell r="B40" t="str">
            <v>Goldsboro</v>
          </cell>
          <cell r="C40" t="str">
            <v>Goldsboro</v>
          </cell>
          <cell r="D40" t="str">
            <v>Municipality</v>
          </cell>
          <cell r="E40" t="b">
            <v>0</v>
          </cell>
          <cell r="F40" t="str">
            <v>OF</v>
          </cell>
          <cell r="G40" t="str">
            <v>Both Water and Sewer</v>
          </cell>
          <cell r="H40" t="str">
            <v>per 100 cf</v>
          </cell>
          <cell r="I40" t="str">
            <v>06-07</v>
          </cell>
          <cell r="J40" t="str">
            <v>Has industrial sewer rates.</v>
          </cell>
          <cell r="K40" t="b">
            <v>0</v>
          </cell>
        </row>
        <row r="41">
          <cell r="A41">
            <v>135</v>
          </cell>
          <cell r="B41" t="str">
            <v>Graham</v>
          </cell>
          <cell r="C41" t="str">
            <v>Graham</v>
          </cell>
          <cell r="D41" t="str">
            <v>Municipality</v>
          </cell>
          <cell r="E41" t="b">
            <v>0</v>
          </cell>
          <cell r="F41" t="str">
            <v>SE</v>
          </cell>
          <cell r="G41" t="str">
            <v>Both Water and Sewer</v>
          </cell>
          <cell r="H41" t="str">
            <v>per 1000 gallons</v>
          </cell>
          <cell r="I41" t="str">
            <v>06-07</v>
          </cell>
          <cell r="K41" t="b">
            <v>0</v>
          </cell>
        </row>
        <row r="42">
          <cell r="A42">
            <v>136</v>
          </cell>
          <cell r="B42" t="str">
            <v>Granite Falls</v>
          </cell>
          <cell r="C42" t="str">
            <v>Granite Falls</v>
          </cell>
          <cell r="D42" t="str">
            <v>Municipality</v>
          </cell>
          <cell r="E42" t="b">
            <v>0</v>
          </cell>
          <cell r="F42" t="str">
            <v>SE</v>
          </cell>
          <cell r="G42" t="str">
            <v>Both Water and Sewer</v>
          </cell>
          <cell r="H42" t="str">
            <v>per 1000 gallons</v>
          </cell>
          <cell r="I42" t="str">
            <v>06-07</v>
          </cell>
          <cell r="K42" t="b">
            <v>0</v>
          </cell>
        </row>
        <row r="43">
          <cell r="A43">
            <v>137</v>
          </cell>
          <cell r="B43" t="str">
            <v>Greensboro</v>
          </cell>
          <cell r="C43" t="str">
            <v>Greensboro</v>
          </cell>
          <cell r="D43" t="str">
            <v>Municipality</v>
          </cell>
          <cell r="E43" t="b">
            <v>0</v>
          </cell>
          <cell r="F43" t="str">
            <v>SE</v>
          </cell>
          <cell r="G43" t="str">
            <v>Both Water and Sewer</v>
          </cell>
          <cell r="H43" t="str">
            <v>per 100 cf</v>
          </cell>
          <cell r="I43" t="str">
            <v>06-07</v>
          </cell>
          <cell r="K43" t="b">
            <v>0</v>
          </cell>
        </row>
        <row r="44">
          <cell r="A44">
            <v>138</v>
          </cell>
          <cell r="B44" t="str">
            <v>Greenville Utilities Commission</v>
          </cell>
          <cell r="C44" t="str">
            <v>Greenville Utilities Commission</v>
          </cell>
          <cell r="D44" t="str">
            <v>Municipality</v>
          </cell>
          <cell r="E44" t="b">
            <v>0</v>
          </cell>
          <cell r="F44" t="str">
            <v>SE</v>
          </cell>
          <cell r="G44" t="str">
            <v>Both Water and Sewer</v>
          </cell>
          <cell r="H44" t="str">
            <v>per 1000 gallons</v>
          </cell>
          <cell r="I44" t="str">
            <v>06-07</v>
          </cell>
          <cell r="J44" t="str">
            <v>Charges 93.5%of water consumption for residential sewer, and up to 25,000 gallons of water consumption (up to 23,375 gallons of sewer rates).</v>
          </cell>
          <cell r="K44" t="b">
            <v>0</v>
          </cell>
          <cell r="L44" t="str">
            <v>Water bills include Fire Protection Charge; Residential sewer rate and cap quantity adjusted to account for charging only for 93.5% of water quantity.</v>
          </cell>
        </row>
        <row r="45">
          <cell r="A45">
            <v>139</v>
          </cell>
          <cell r="B45" t="str">
            <v>Grifton</v>
          </cell>
          <cell r="C45" t="str">
            <v>Grifton</v>
          </cell>
          <cell r="D45" t="str">
            <v>Municipality</v>
          </cell>
          <cell r="E45" t="b">
            <v>0</v>
          </cell>
          <cell r="F45" t="str">
            <v>SE</v>
          </cell>
          <cell r="G45" t="str">
            <v>Both Water and Sewer</v>
          </cell>
          <cell r="H45" t="str">
            <v>per 1000 gallons</v>
          </cell>
          <cell r="I45" t="str">
            <v>06-07</v>
          </cell>
          <cell r="K45" t="b">
            <v>0</v>
          </cell>
          <cell r="L45" t="str">
            <v>Sewer bill includes $1.75 CMSD Sewer Bond Fee. $2 Capital Improvement Fund and $2 Neuse RWSA Fee split between water and sewer bills.</v>
          </cell>
        </row>
        <row r="46">
          <cell r="A46">
            <v>140</v>
          </cell>
          <cell r="B46" t="str">
            <v>Halifax County</v>
          </cell>
          <cell r="C46" t="str">
            <v>Halifax County</v>
          </cell>
          <cell r="D46" t="str">
            <v>County/District</v>
          </cell>
          <cell r="E46" t="b">
            <v>0</v>
          </cell>
          <cell r="F46" t="str">
            <v>SE</v>
          </cell>
          <cell r="G46" t="str">
            <v>Both Water and Sewer</v>
          </cell>
          <cell r="H46" t="str">
            <v>per 1000 gallons</v>
          </cell>
          <cell r="I46" t="str">
            <v>06-07</v>
          </cell>
          <cell r="K46" t="b">
            <v>0</v>
          </cell>
        </row>
        <row r="47">
          <cell r="A47">
            <v>141</v>
          </cell>
          <cell r="B47" t="str">
            <v>Hamlet</v>
          </cell>
          <cell r="C47" t="str">
            <v>Hamlet</v>
          </cell>
          <cell r="D47" t="str">
            <v>Municipality</v>
          </cell>
          <cell r="E47" t="b">
            <v>0</v>
          </cell>
          <cell r="F47" t="str">
            <v>SE</v>
          </cell>
          <cell r="G47" t="str">
            <v>Both Water and Sewer</v>
          </cell>
          <cell r="H47" t="str">
            <v>per 1000 gallons</v>
          </cell>
          <cell r="I47" t="str">
            <v>06-07</v>
          </cell>
          <cell r="K47" t="b">
            <v>0</v>
          </cell>
        </row>
        <row r="48">
          <cell r="A48">
            <v>142</v>
          </cell>
          <cell r="B48" t="str">
            <v>Handy Sanitary District</v>
          </cell>
          <cell r="C48" t="str">
            <v>Handy Sanitary District</v>
          </cell>
          <cell r="D48" t="str">
            <v>Sanitary District</v>
          </cell>
          <cell r="E48" t="b">
            <v>0</v>
          </cell>
          <cell r="F48" t="str">
            <v>SE</v>
          </cell>
          <cell r="G48" t="str">
            <v>Both Water and Sewer</v>
          </cell>
          <cell r="H48" t="str">
            <v>per 1000 gallons</v>
          </cell>
          <cell r="I48" t="str">
            <v>06-07</v>
          </cell>
          <cell r="J48" t="str">
            <v>Primarily a water only system, but they provide sewer services to a very small area. Sewer bills = 128% of water bill.</v>
          </cell>
          <cell r="K48" t="b">
            <v>0</v>
          </cell>
        </row>
        <row r="49">
          <cell r="A49">
            <v>143</v>
          </cell>
          <cell r="B49" t="str">
            <v>Harnett County</v>
          </cell>
          <cell r="C49" t="str">
            <v>Harnett County</v>
          </cell>
          <cell r="D49" t="str">
            <v>County/District</v>
          </cell>
          <cell r="E49" t="b">
            <v>0</v>
          </cell>
          <cell r="F49" t="str">
            <v>SE</v>
          </cell>
          <cell r="G49" t="str">
            <v>Both Water and Sewer</v>
          </cell>
          <cell r="H49" t="str">
            <v>per 1000 gallons</v>
          </cell>
          <cell r="I49" t="str">
            <v>06-07</v>
          </cell>
          <cell r="K49" t="b">
            <v>0</v>
          </cell>
        </row>
        <row r="50">
          <cell r="A50">
            <v>144</v>
          </cell>
          <cell r="B50" t="str">
            <v>Harrellsville</v>
          </cell>
          <cell r="C50" t="str">
            <v>Harrellsville</v>
          </cell>
          <cell r="D50" t="str">
            <v>Municipality</v>
          </cell>
          <cell r="E50" t="b">
            <v>0</v>
          </cell>
          <cell r="F50" t="str">
            <v>0506</v>
          </cell>
          <cell r="G50" t="str">
            <v>Water Only</v>
          </cell>
          <cell r="H50" t="str">
            <v>per 1000 gallons</v>
          </cell>
          <cell r="I50" t="str">
            <v>05-06</v>
          </cell>
          <cell r="K50" t="b">
            <v>0</v>
          </cell>
        </row>
        <row r="51">
          <cell r="A51">
            <v>145</v>
          </cell>
          <cell r="B51" t="str">
            <v>Harrisburg</v>
          </cell>
          <cell r="C51" t="str">
            <v>Harrisburg</v>
          </cell>
          <cell r="D51" t="str">
            <v>Municipality</v>
          </cell>
          <cell r="E51" t="b">
            <v>0</v>
          </cell>
          <cell r="F51" t="str">
            <v>OF</v>
          </cell>
          <cell r="G51" t="str">
            <v>Both Water and Sewer</v>
          </cell>
          <cell r="H51" t="str">
            <v>per 1000 gallons</v>
          </cell>
          <cell r="I51" t="str">
            <v>06-07</v>
          </cell>
          <cell r="K51" t="b">
            <v>0</v>
          </cell>
        </row>
        <row r="52">
          <cell r="A52">
            <v>146</v>
          </cell>
          <cell r="B52" t="str">
            <v>Havelock</v>
          </cell>
          <cell r="C52" t="str">
            <v>Havelock</v>
          </cell>
          <cell r="D52" t="str">
            <v>Municipality</v>
          </cell>
          <cell r="E52" t="b">
            <v>0</v>
          </cell>
          <cell r="F52" t="str">
            <v>SE</v>
          </cell>
          <cell r="G52" t="str">
            <v>Both Water and Sewer</v>
          </cell>
          <cell r="H52" t="str">
            <v>per 1000 gallons</v>
          </cell>
          <cell r="I52" t="str">
            <v>06-07</v>
          </cell>
          <cell r="J52" t="str">
            <v>Has $2 monthly Capital Reserve Fee - split into two.</v>
          </cell>
          <cell r="K52" t="b">
            <v>0</v>
          </cell>
          <cell r="L52" t="str">
            <v>Includes $2 Monthly Capital Reserve Fee (split into $1 for water and $1 for sewer)</v>
          </cell>
        </row>
        <row r="53">
          <cell r="A53">
            <v>147</v>
          </cell>
          <cell r="B53" t="str">
            <v>Haw River</v>
          </cell>
          <cell r="C53" t="str">
            <v>Haw River</v>
          </cell>
          <cell r="D53" t="str">
            <v>Municipality</v>
          </cell>
          <cell r="E53" t="b">
            <v>0</v>
          </cell>
          <cell r="F53" t="str">
            <v>OF</v>
          </cell>
          <cell r="G53" t="str">
            <v>Both Water and Sewer</v>
          </cell>
          <cell r="H53" t="str">
            <v>per 1000 gallons</v>
          </cell>
          <cell r="I53" t="str">
            <v>06-07</v>
          </cell>
          <cell r="K53" t="b">
            <v>0</v>
          </cell>
        </row>
        <row r="54">
          <cell r="A54">
            <v>148</v>
          </cell>
          <cell r="B54" t="str">
            <v>Henderson</v>
          </cell>
          <cell r="C54" t="str">
            <v>Henderson</v>
          </cell>
          <cell r="D54" t="str">
            <v>Municipality</v>
          </cell>
          <cell r="E54" t="b">
            <v>0</v>
          </cell>
          <cell r="F54" t="str">
            <v>SE</v>
          </cell>
          <cell r="G54" t="str">
            <v>Both Water and Sewer</v>
          </cell>
          <cell r="H54" t="str">
            <v>per 100 cf</v>
          </cell>
          <cell r="I54" t="str">
            <v>06-07</v>
          </cell>
          <cell r="J54" t="str">
            <v>!! SPECIAL CASE !! If over 100,000 cf (748,000 gallons), subtract $123.95 for WI, and subtract $310.35 for WO.</v>
          </cell>
          <cell r="K54" t="b">
            <v>1</v>
          </cell>
        </row>
        <row r="55">
          <cell r="A55">
            <v>149</v>
          </cell>
          <cell r="B55" t="str">
            <v>Hendersonville</v>
          </cell>
          <cell r="C55" t="str">
            <v>Hendersonville</v>
          </cell>
          <cell r="D55" t="str">
            <v>Municipality</v>
          </cell>
          <cell r="E55" t="b">
            <v>0</v>
          </cell>
          <cell r="F55" t="str">
            <v>SE</v>
          </cell>
          <cell r="G55" t="str">
            <v>Both Water and Sewer</v>
          </cell>
          <cell r="H55" t="str">
            <v>per 1000 gallons</v>
          </cell>
          <cell r="I55" t="str">
            <v>06-07</v>
          </cell>
          <cell r="J55" t="str">
            <v>Sewer rates do not apply to Cane Creek or Mud Creek  Sanitary Sewer Districts</v>
          </cell>
          <cell r="K55" t="b">
            <v>0</v>
          </cell>
        </row>
        <row r="56">
          <cell r="A56">
            <v>150</v>
          </cell>
          <cell r="B56" t="str">
            <v>Southeast Brunswick Sanitary District</v>
          </cell>
          <cell r="C56" t="str">
            <v>Southeast Brunswick Sanitary District</v>
          </cell>
          <cell r="D56" t="str">
            <v>Sanitary District</v>
          </cell>
          <cell r="E56" t="b">
            <v>0</v>
          </cell>
          <cell r="F56" t="str">
            <v>SE</v>
          </cell>
          <cell r="G56" t="str">
            <v>Sewer Only</v>
          </cell>
          <cell r="H56" t="str">
            <v>per 1000 gallons</v>
          </cell>
          <cell r="I56" t="str">
            <v>06-07</v>
          </cell>
          <cell r="K56" t="b">
            <v>0</v>
          </cell>
        </row>
        <row r="57">
          <cell r="A57">
            <v>151</v>
          </cell>
          <cell r="B57" t="str">
            <v>Hertford County</v>
          </cell>
          <cell r="C57" t="str">
            <v>Hertford County</v>
          </cell>
          <cell r="D57" t="str">
            <v>County/District</v>
          </cell>
          <cell r="E57" t="b">
            <v>0</v>
          </cell>
          <cell r="F57" t="str">
            <v>SE</v>
          </cell>
          <cell r="G57" t="str">
            <v>Water Only</v>
          </cell>
          <cell r="H57" t="str">
            <v>per 1000 gallons</v>
          </cell>
          <cell r="I57" t="str">
            <v>06-07</v>
          </cell>
          <cell r="J57" t="str">
            <v>Has multi-user rate structure.</v>
          </cell>
          <cell r="K57" t="b">
            <v>0</v>
          </cell>
        </row>
        <row r="58">
          <cell r="A58">
            <v>152</v>
          </cell>
          <cell r="B58" t="str">
            <v>Hickory</v>
          </cell>
          <cell r="C58" t="str">
            <v>Hickory</v>
          </cell>
          <cell r="D58" t="str">
            <v>Municipality</v>
          </cell>
          <cell r="E58" t="b">
            <v>0</v>
          </cell>
          <cell r="F58" t="str">
            <v>OF</v>
          </cell>
          <cell r="G58" t="str">
            <v>Both Water and Sewer</v>
          </cell>
          <cell r="H58" t="str">
            <v>per 100 cf</v>
          </cell>
          <cell r="I58" t="str">
            <v>06-07</v>
          </cell>
          <cell r="J58" t="str">
            <v>Fixed WI WO SI SO customer charge + availability charge (by meter) + volume charge.</v>
          </cell>
          <cell r="K58" t="b">
            <v>0</v>
          </cell>
          <cell r="L58" t="str">
            <v>Includes customer charge and availability fee</v>
          </cell>
        </row>
        <row r="59">
          <cell r="A59">
            <v>153</v>
          </cell>
          <cell r="B59" t="str">
            <v>High Point</v>
          </cell>
          <cell r="C59" t="str">
            <v>High Point</v>
          </cell>
          <cell r="D59" t="str">
            <v>Municipality</v>
          </cell>
          <cell r="E59" t="b">
            <v>0</v>
          </cell>
          <cell r="F59" t="str">
            <v>SE</v>
          </cell>
          <cell r="G59" t="str">
            <v>Both Water and Sewer</v>
          </cell>
          <cell r="H59" t="str">
            <v>per 100 cf</v>
          </cell>
          <cell r="I59" t="str">
            <v>06-07</v>
          </cell>
          <cell r="K59" t="b">
            <v>0</v>
          </cell>
        </row>
        <row r="60">
          <cell r="A60">
            <v>154</v>
          </cell>
          <cell r="B60" t="str">
            <v>High Shoals</v>
          </cell>
          <cell r="C60" t="str">
            <v>High Shoals</v>
          </cell>
          <cell r="D60" t="str">
            <v>Municipality</v>
          </cell>
          <cell r="E60" t="b">
            <v>0</v>
          </cell>
          <cell r="F60" t="str">
            <v>SE</v>
          </cell>
          <cell r="G60" t="str">
            <v>Both Water and Sewer</v>
          </cell>
          <cell r="H60" t="str">
            <v>per 1000 gallons</v>
          </cell>
          <cell r="I60" t="str">
            <v>06-07</v>
          </cell>
          <cell r="J60" t="str">
            <v>Business rates are the same as residential rates.</v>
          </cell>
          <cell r="K60" t="b">
            <v>0</v>
          </cell>
        </row>
        <row r="61">
          <cell r="A61">
            <v>155</v>
          </cell>
          <cell r="B61" t="str">
            <v>Highlands</v>
          </cell>
          <cell r="C61" t="str">
            <v>Highlands</v>
          </cell>
          <cell r="D61" t="str">
            <v>Municipality</v>
          </cell>
          <cell r="E61" t="b">
            <v>0</v>
          </cell>
          <cell r="F61" t="str">
            <v>SE</v>
          </cell>
          <cell r="G61" t="str">
            <v>Both Water and Sewer</v>
          </cell>
          <cell r="H61" t="str">
            <v>per 1000 gallons</v>
          </cell>
          <cell r="I61" t="str">
            <v>06-07</v>
          </cell>
          <cell r="K61" t="b">
            <v>0</v>
          </cell>
        </row>
        <row r="62">
          <cell r="A62">
            <v>156</v>
          </cell>
          <cell r="B62" t="str">
            <v>Sampson County</v>
          </cell>
          <cell r="C62" t="str">
            <v>Sampson County</v>
          </cell>
          <cell r="D62" t="str">
            <v>County/District</v>
          </cell>
          <cell r="E62" t="b">
            <v>0</v>
          </cell>
          <cell r="F62" t="str">
            <v>SE</v>
          </cell>
          <cell r="G62" t="str">
            <v>Water Only</v>
          </cell>
          <cell r="H62" t="str">
            <v>per 1000 gallons</v>
          </cell>
          <cell r="I62" t="str">
            <v>06-07</v>
          </cell>
          <cell r="J62" t="str">
            <v>May have sewer rates that were not submitted to us.</v>
          </cell>
          <cell r="K62" t="b">
            <v>0</v>
          </cell>
        </row>
        <row r="63">
          <cell r="A63">
            <v>157</v>
          </cell>
          <cell r="B63" t="str">
            <v>Hillsborough</v>
          </cell>
          <cell r="C63" t="str">
            <v>Hillsborough</v>
          </cell>
          <cell r="D63" t="str">
            <v>Municipality</v>
          </cell>
          <cell r="E63" t="b">
            <v>0</v>
          </cell>
          <cell r="F63" t="str">
            <v>SE</v>
          </cell>
          <cell r="G63" t="str">
            <v>Both Water and Sewer</v>
          </cell>
          <cell r="H63" t="str">
            <v>per 1000 gallons</v>
          </cell>
          <cell r="I63" t="str">
            <v>06-07</v>
          </cell>
          <cell r="K63" t="b">
            <v>0</v>
          </cell>
        </row>
        <row r="64">
          <cell r="A64">
            <v>158</v>
          </cell>
          <cell r="B64" t="str">
            <v>Hobgood</v>
          </cell>
          <cell r="C64" t="str">
            <v>Hobgood</v>
          </cell>
          <cell r="D64" t="str">
            <v>Municipality</v>
          </cell>
          <cell r="E64" t="b">
            <v>0</v>
          </cell>
          <cell r="F64" t="str">
            <v>OF</v>
          </cell>
          <cell r="G64" t="str">
            <v>Both Water and Sewer</v>
          </cell>
          <cell r="H64" t="str">
            <v>per 1000 gallons</v>
          </cell>
          <cell r="I64" t="str">
            <v>06-07</v>
          </cell>
          <cell r="K64" t="b">
            <v>0</v>
          </cell>
        </row>
        <row r="65">
          <cell r="A65">
            <v>159</v>
          </cell>
          <cell r="B65" t="str">
            <v>Holly Springs</v>
          </cell>
          <cell r="C65" t="str">
            <v>Holly Springs</v>
          </cell>
          <cell r="D65" t="str">
            <v>Municipality</v>
          </cell>
          <cell r="E65" t="b">
            <v>0</v>
          </cell>
          <cell r="F65" t="str">
            <v>SE</v>
          </cell>
          <cell r="G65" t="str">
            <v>Both Water and Sewer</v>
          </cell>
          <cell r="H65" t="str">
            <v>per 1000 gallons</v>
          </cell>
          <cell r="I65" t="str">
            <v>06-07</v>
          </cell>
          <cell r="K65" t="b">
            <v>0</v>
          </cell>
        </row>
        <row r="66">
          <cell r="A66">
            <v>160</v>
          </cell>
          <cell r="B66" t="str">
            <v>Hookerton</v>
          </cell>
          <cell r="C66" t="str">
            <v>Hookerton</v>
          </cell>
          <cell r="D66" t="str">
            <v>Municipality</v>
          </cell>
          <cell r="E66" t="b">
            <v>0</v>
          </cell>
          <cell r="F66" t="str">
            <v>OF</v>
          </cell>
          <cell r="G66" t="str">
            <v>Both Water and Sewer</v>
          </cell>
          <cell r="H66" t="str">
            <v>per 1000 gallons</v>
          </cell>
          <cell r="I66" t="str">
            <v>06-07</v>
          </cell>
          <cell r="J66" t="str">
            <v>Does not include $1/account Neuse River RWA fee.</v>
          </cell>
          <cell r="K66" t="b">
            <v>0</v>
          </cell>
        </row>
        <row r="67">
          <cell r="A67">
            <v>161</v>
          </cell>
          <cell r="B67" t="str">
            <v>Hot Springs</v>
          </cell>
          <cell r="C67" t="str">
            <v>Hot Springs</v>
          </cell>
          <cell r="D67" t="str">
            <v>Municipality</v>
          </cell>
          <cell r="E67" t="b">
            <v>0</v>
          </cell>
          <cell r="F67" t="str">
            <v>0506</v>
          </cell>
          <cell r="G67" t="str">
            <v>Both Water and Sewer</v>
          </cell>
          <cell r="H67" t="str">
            <v>per 1000 gallons</v>
          </cell>
          <cell r="I67" t="str">
            <v>05-06</v>
          </cell>
          <cell r="K67" t="b">
            <v>0</v>
          </cell>
        </row>
        <row r="68">
          <cell r="A68">
            <v>162</v>
          </cell>
          <cell r="B68" t="str">
            <v>Hyde County</v>
          </cell>
          <cell r="C68" t="str">
            <v>Hyde County</v>
          </cell>
          <cell r="D68" t="str">
            <v>County/District</v>
          </cell>
          <cell r="E68" t="b">
            <v>0</v>
          </cell>
          <cell r="F68" t="str">
            <v>0506</v>
          </cell>
          <cell r="G68" t="str">
            <v>Water Only</v>
          </cell>
          <cell r="H68" t="str">
            <v>per 1000 gallons</v>
          </cell>
          <cell r="I68" t="str">
            <v>05-06</v>
          </cell>
          <cell r="J68" t="str">
            <v>Has commercial rates</v>
          </cell>
          <cell r="K68" t="b">
            <v>0</v>
          </cell>
        </row>
        <row r="69">
          <cell r="A69">
            <v>163</v>
          </cell>
          <cell r="B69" t="str">
            <v>Iredell Water Corporation</v>
          </cell>
          <cell r="C69" t="str">
            <v>Iredell Water Corporation</v>
          </cell>
          <cell r="D69" t="str">
            <v>Not-for-profit</v>
          </cell>
          <cell r="E69" t="b">
            <v>0</v>
          </cell>
          <cell r="F69" t="str">
            <v>SE</v>
          </cell>
          <cell r="G69" t="str">
            <v>Water Only</v>
          </cell>
          <cell r="H69" t="str">
            <v>per 1000 gallons</v>
          </cell>
          <cell r="I69" t="str">
            <v>06-07</v>
          </cell>
          <cell r="K69" t="b">
            <v>0</v>
          </cell>
        </row>
        <row r="70">
          <cell r="A70">
            <v>164</v>
          </cell>
          <cell r="B70" t="str">
            <v>Jackson</v>
          </cell>
          <cell r="C70" t="str">
            <v>Jackson</v>
          </cell>
          <cell r="D70" t="str">
            <v>Municipality</v>
          </cell>
          <cell r="E70" t="b">
            <v>0</v>
          </cell>
          <cell r="F70" t="str">
            <v>SE</v>
          </cell>
          <cell r="G70" t="str">
            <v>Both Water and Sewer</v>
          </cell>
          <cell r="H70" t="str">
            <v>per 1000 gallons</v>
          </cell>
          <cell r="I70" t="str">
            <v>06-07</v>
          </cell>
          <cell r="K70" t="b">
            <v>0</v>
          </cell>
        </row>
        <row r="71">
          <cell r="A71">
            <v>165</v>
          </cell>
          <cell r="B71" t="str">
            <v>Jacksonville</v>
          </cell>
          <cell r="C71" t="str">
            <v>Jacksonville</v>
          </cell>
          <cell r="D71" t="str">
            <v>Municipality</v>
          </cell>
          <cell r="E71" t="b">
            <v>0</v>
          </cell>
          <cell r="F71" t="str">
            <v>SE</v>
          </cell>
          <cell r="G71" t="str">
            <v>Both Water and Sewer</v>
          </cell>
          <cell r="H71" t="str">
            <v>per 1000 gallons</v>
          </cell>
          <cell r="I71" t="str">
            <v>06-07</v>
          </cell>
          <cell r="K71" t="b">
            <v>0</v>
          </cell>
          <cell r="L71" t="str">
            <v>Commercial sewer bills reflect bills for restaurants (includes a specific surcharge on rates)</v>
          </cell>
        </row>
        <row r="72">
          <cell r="A72">
            <v>166</v>
          </cell>
          <cell r="B72" t="str">
            <v>Jamestown</v>
          </cell>
          <cell r="C72" t="str">
            <v>Jamestown</v>
          </cell>
          <cell r="D72" t="str">
            <v>Municipality</v>
          </cell>
          <cell r="E72" t="b">
            <v>0</v>
          </cell>
          <cell r="F72" t="str">
            <v>OF</v>
          </cell>
          <cell r="G72" t="str">
            <v>Both Water and Sewer</v>
          </cell>
          <cell r="H72" t="str">
            <v>per 1000 gallons</v>
          </cell>
          <cell r="I72" t="str">
            <v>06-07</v>
          </cell>
          <cell r="K72" t="b">
            <v>0</v>
          </cell>
        </row>
        <row r="73">
          <cell r="A73">
            <v>167</v>
          </cell>
          <cell r="B73" t="str">
            <v>Jamesville</v>
          </cell>
          <cell r="C73" t="str">
            <v>Jamesville</v>
          </cell>
          <cell r="D73" t="str">
            <v>Municipality</v>
          </cell>
          <cell r="E73" t="b">
            <v>0</v>
          </cell>
          <cell r="F73" t="str">
            <v>OF</v>
          </cell>
          <cell r="G73" t="str">
            <v>Both Water and Sewer</v>
          </cell>
          <cell r="H73" t="str">
            <v>per 1000 gallons</v>
          </cell>
          <cell r="I73" t="str">
            <v>06-07</v>
          </cell>
          <cell r="K73" t="b">
            <v>0</v>
          </cell>
        </row>
        <row r="74">
          <cell r="A74">
            <v>168</v>
          </cell>
          <cell r="B74" t="str">
            <v>Jefferson</v>
          </cell>
          <cell r="C74" t="str">
            <v>Jefferson</v>
          </cell>
          <cell r="D74" t="str">
            <v>Municipality</v>
          </cell>
          <cell r="E74" t="b">
            <v>0</v>
          </cell>
          <cell r="F74" t="str">
            <v>SE</v>
          </cell>
          <cell r="G74" t="str">
            <v>Both Water and Sewer</v>
          </cell>
          <cell r="H74" t="str">
            <v>per 1000 gallons</v>
          </cell>
          <cell r="I74" t="str">
            <v>06-07</v>
          </cell>
          <cell r="K74" t="b">
            <v>0</v>
          </cell>
        </row>
        <row r="75">
          <cell r="A75">
            <v>169</v>
          </cell>
          <cell r="B75" t="str">
            <v>Johnston County</v>
          </cell>
          <cell r="C75" t="str">
            <v>Johnston County</v>
          </cell>
          <cell r="D75" t="str">
            <v>County/District</v>
          </cell>
          <cell r="E75" t="b">
            <v>0</v>
          </cell>
          <cell r="F75" t="str">
            <v>SE</v>
          </cell>
          <cell r="G75" t="str">
            <v>Both Water and Sewer</v>
          </cell>
          <cell r="H75" t="str">
            <v>per 1000 gallons</v>
          </cell>
          <cell r="I75" t="str">
            <v>06-07</v>
          </cell>
          <cell r="J75" t="str">
            <v>Sewer rate based on those sending sewage to treatment plant. Rate is higher (by extra $1.37/1000) for those sending to onsite treatment and disposal facilities.</v>
          </cell>
          <cell r="K75" t="b">
            <v>0</v>
          </cell>
          <cell r="L75" t="str">
            <v>Sewer bills for customers connected to wastewater treatment facilities with surface water discharge.</v>
          </cell>
        </row>
        <row r="76">
          <cell r="A76">
            <v>170</v>
          </cell>
          <cell r="B76" t="str">
            <v>Jones County</v>
          </cell>
          <cell r="C76" t="str">
            <v>Jones County</v>
          </cell>
          <cell r="D76" t="str">
            <v>County/District</v>
          </cell>
          <cell r="E76" t="b">
            <v>0</v>
          </cell>
          <cell r="F76" t="str">
            <v>0506</v>
          </cell>
          <cell r="G76" t="str">
            <v>Water Only</v>
          </cell>
          <cell r="H76" t="str">
            <v>per 1000 gallons</v>
          </cell>
          <cell r="I76" t="str">
            <v>05-06</v>
          </cell>
          <cell r="J76" t="str">
            <v>Has sewer rates but survey says Town of Trenton serves sewer, not Jones County.</v>
          </cell>
          <cell r="K76" t="b">
            <v>0</v>
          </cell>
        </row>
        <row r="77">
          <cell r="A77">
            <v>171</v>
          </cell>
          <cell r="B77" t="str">
            <v>Jonesville</v>
          </cell>
          <cell r="C77" t="str">
            <v>Jonesville</v>
          </cell>
          <cell r="D77" t="str">
            <v>Municipality</v>
          </cell>
          <cell r="E77" t="b">
            <v>0</v>
          </cell>
          <cell r="F77" t="str">
            <v>SE</v>
          </cell>
          <cell r="G77" t="str">
            <v>Both Water and Sewer</v>
          </cell>
          <cell r="H77" t="str">
            <v>per 1000 gallons</v>
          </cell>
          <cell r="I77" t="str">
            <v>06-07</v>
          </cell>
          <cell r="K77" t="b">
            <v>0</v>
          </cell>
        </row>
        <row r="78">
          <cell r="A78">
            <v>172</v>
          </cell>
          <cell r="B78" t="str">
            <v>Kannapolis</v>
          </cell>
          <cell r="C78" t="str">
            <v>Kannapolis</v>
          </cell>
          <cell r="D78" t="str">
            <v>Municipality</v>
          </cell>
          <cell r="E78" t="b">
            <v>0</v>
          </cell>
          <cell r="F78" t="str">
            <v>SE</v>
          </cell>
          <cell r="G78" t="str">
            <v>Both Water and Sewer</v>
          </cell>
          <cell r="H78" t="str">
            <v>per 1000 gallons</v>
          </cell>
          <cell r="I78" t="str">
            <v>06-07</v>
          </cell>
          <cell r="J78" t="str">
            <v>!! SPECIAL CASE !! For water: all customers with 2" or more pay the INSIDE water rates, even if they are outside. Copy inside water bills on to outside bills for all consumption over 700,000 GPM.</v>
          </cell>
          <cell r="K78" t="b">
            <v>1</v>
          </cell>
          <cell r="L78" t="str">
            <v>"Commercial rates" reflect all customers with 2" or larger meters (always pay inside City rates).</v>
          </cell>
        </row>
        <row r="79">
          <cell r="A79">
            <v>173</v>
          </cell>
          <cell r="B79" t="str">
            <v>Kenansville</v>
          </cell>
          <cell r="C79" t="str">
            <v>Kenansville</v>
          </cell>
          <cell r="D79" t="str">
            <v>Municipality</v>
          </cell>
          <cell r="E79" t="b">
            <v>0</v>
          </cell>
          <cell r="F79" t="str">
            <v>SE</v>
          </cell>
          <cell r="G79" t="str">
            <v>Both Water and Sewer</v>
          </cell>
          <cell r="H79" t="str">
            <v>per 1000 gallons</v>
          </cell>
          <cell r="I79" t="str">
            <v>06-07</v>
          </cell>
          <cell r="K79" t="b">
            <v>0</v>
          </cell>
        </row>
        <row r="80">
          <cell r="A80">
            <v>174</v>
          </cell>
          <cell r="B80" t="str">
            <v>Kill Devil Hills</v>
          </cell>
          <cell r="C80" t="str">
            <v>Kill Devil Hills</v>
          </cell>
          <cell r="D80" t="str">
            <v>Municipality</v>
          </cell>
          <cell r="E80" t="b">
            <v>0</v>
          </cell>
          <cell r="F80" t="str">
            <v>SE</v>
          </cell>
          <cell r="G80" t="str">
            <v>Both Water and Sewer</v>
          </cell>
          <cell r="H80" t="str">
            <v>per 1000 gallons</v>
          </cell>
          <cell r="I80" t="str">
            <v>06-07</v>
          </cell>
          <cell r="J80" t="str">
            <v>Has only 7 outside accounts.</v>
          </cell>
          <cell r="K80" t="b">
            <v>0</v>
          </cell>
        </row>
        <row r="81">
          <cell r="A81">
            <v>175</v>
          </cell>
          <cell r="B81" t="str">
            <v>King</v>
          </cell>
          <cell r="C81" t="str">
            <v>King</v>
          </cell>
          <cell r="D81" t="str">
            <v>Municipality</v>
          </cell>
          <cell r="E81" t="b">
            <v>0</v>
          </cell>
          <cell r="F81" t="str">
            <v>SE</v>
          </cell>
          <cell r="G81" t="str">
            <v>Both Water and Sewer</v>
          </cell>
          <cell r="H81" t="str">
            <v>per 1000 gallons</v>
          </cell>
          <cell r="I81" t="str">
            <v>06-07</v>
          </cell>
          <cell r="J81" t="str">
            <v>Serve Tobaccoville as well, with different rates</v>
          </cell>
          <cell r="K81" t="b">
            <v>0</v>
          </cell>
        </row>
        <row r="82">
          <cell r="A82">
            <v>176</v>
          </cell>
          <cell r="B82" t="str">
            <v>Kings Mountain</v>
          </cell>
          <cell r="C82" t="str">
            <v>Kings Mountain</v>
          </cell>
          <cell r="D82" t="str">
            <v>Municipality</v>
          </cell>
          <cell r="E82" t="b">
            <v>0</v>
          </cell>
          <cell r="F82" t="str">
            <v>SE</v>
          </cell>
          <cell r="G82" t="str">
            <v>Both Water and Sewer</v>
          </cell>
          <cell r="H82" t="str">
            <v>per 1000 gallons</v>
          </cell>
          <cell r="I82" t="str">
            <v>06-07</v>
          </cell>
          <cell r="K82" t="b">
            <v>0</v>
          </cell>
          <cell r="L82" t="str">
            <v>Includes customer charges</v>
          </cell>
        </row>
        <row r="83">
          <cell r="A83">
            <v>177</v>
          </cell>
          <cell r="B83" t="str">
            <v>Kinston</v>
          </cell>
          <cell r="C83" t="str">
            <v>Kinston</v>
          </cell>
          <cell r="D83" t="str">
            <v>Municipality</v>
          </cell>
          <cell r="E83" t="b">
            <v>0</v>
          </cell>
          <cell r="F83" t="str">
            <v>SE</v>
          </cell>
          <cell r="G83" t="str">
            <v>Both Water and Sewer</v>
          </cell>
          <cell r="H83" t="str">
            <v>per 1000 gallons</v>
          </cell>
          <cell r="I83" t="str">
            <v>06-07</v>
          </cell>
          <cell r="K83" t="b">
            <v>0</v>
          </cell>
        </row>
        <row r="84">
          <cell r="A84">
            <v>178</v>
          </cell>
          <cell r="B84" t="str">
            <v>Kittrell Water Association</v>
          </cell>
          <cell r="C84" t="str">
            <v>Kittrell Water Association</v>
          </cell>
          <cell r="D84" t="str">
            <v>Not-for-profit</v>
          </cell>
          <cell r="E84" t="b">
            <v>0</v>
          </cell>
          <cell r="F84" t="str">
            <v>0506</v>
          </cell>
          <cell r="G84" t="str">
            <v>Water Only</v>
          </cell>
          <cell r="H84" t="str">
            <v>per 1000 gallons</v>
          </cell>
          <cell r="I84" t="str">
            <v>05-06</v>
          </cell>
          <cell r="K84" t="b">
            <v>0</v>
          </cell>
        </row>
        <row r="85">
          <cell r="A85">
            <v>179</v>
          </cell>
          <cell r="B85" t="str">
            <v>Knightdale</v>
          </cell>
          <cell r="C85" t="str">
            <v>Knightdale</v>
          </cell>
          <cell r="D85" t="str">
            <v>Municipality</v>
          </cell>
          <cell r="E85" t="b">
            <v>0</v>
          </cell>
          <cell r="F85" t="str">
            <v>0506</v>
          </cell>
          <cell r="G85" t="str">
            <v>Both Water and Sewer</v>
          </cell>
          <cell r="H85" t="str">
            <v>per 1000 gallons</v>
          </cell>
          <cell r="I85" t="str">
            <v>05-06</v>
          </cell>
          <cell r="K85" t="b">
            <v>0</v>
          </cell>
        </row>
        <row r="86">
          <cell r="A86">
            <v>180</v>
          </cell>
          <cell r="B86" t="str">
            <v>La Grange</v>
          </cell>
          <cell r="C86" t="str">
            <v>La Grange</v>
          </cell>
          <cell r="D86" t="str">
            <v>Municipality</v>
          </cell>
          <cell r="E86" t="b">
            <v>0</v>
          </cell>
          <cell r="F86" t="str">
            <v>OF</v>
          </cell>
          <cell r="G86" t="str">
            <v>Both Water and Sewer</v>
          </cell>
          <cell r="H86" t="str">
            <v>per 1000 gallons</v>
          </cell>
          <cell r="I86" t="str">
            <v>06-07</v>
          </cell>
          <cell r="J86" t="str">
            <v>Commercial and residential rates are identical.</v>
          </cell>
          <cell r="K86" t="b">
            <v>0</v>
          </cell>
        </row>
        <row r="87">
          <cell r="A87">
            <v>181</v>
          </cell>
          <cell r="B87" t="str">
            <v>Lake Lure</v>
          </cell>
          <cell r="C87" t="str">
            <v>Lake Lure</v>
          </cell>
          <cell r="D87" t="str">
            <v>Municipality</v>
          </cell>
          <cell r="E87" t="b">
            <v>0</v>
          </cell>
          <cell r="F87" t="str">
            <v>OF</v>
          </cell>
          <cell r="G87" t="str">
            <v>Both Water and Sewer</v>
          </cell>
          <cell r="H87" t="str">
            <v>per 1000 gallons</v>
          </cell>
          <cell r="I87" t="str">
            <v>06-07</v>
          </cell>
          <cell r="K87" t="b">
            <v>0</v>
          </cell>
        </row>
        <row r="88">
          <cell r="A88">
            <v>182</v>
          </cell>
          <cell r="B88" t="str">
            <v>Lake Waccamaw</v>
          </cell>
          <cell r="C88" t="str">
            <v>Lake Waccamaw</v>
          </cell>
          <cell r="D88" t="str">
            <v>Municipality</v>
          </cell>
          <cell r="E88" t="b">
            <v>0</v>
          </cell>
          <cell r="F88" t="str">
            <v>SE</v>
          </cell>
          <cell r="G88" t="str">
            <v>Both Water and Sewer</v>
          </cell>
          <cell r="H88" t="str">
            <v>per 1000 gallons</v>
          </cell>
          <cell r="I88" t="str">
            <v>06-07</v>
          </cell>
          <cell r="K88" t="b">
            <v>0</v>
          </cell>
        </row>
        <row r="89">
          <cell r="A89">
            <v>183</v>
          </cell>
          <cell r="B89" t="str">
            <v>Landis</v>
          </cell>
          <cell r="C89" t="str">
            <v>Landis</v>
          </cell>
          <cell r="D89" t="str">
            <v>Municipality</v>
          </cell>
          <cell r="E89" t="b">
            <v>0</v>
          </cell>
          <cell r="F89" t="str">
            <v>SE</v>
          </cell>
          <cell r="G89" t="str">
            <v>Both Water and Sewer</v>
          </cell>
          <cell r="H89" t="str">
            <v>per 1000 gallons</v>
          </cell>
          <cell r="I89" t="str">
            <v>06-07</v>
          </cell>
          <cell r="K89" t="b">
            <v>0</v>
          </cell>
        </row>
        <row r="90">
          <cell r="A90">
            <v>184</v>
          </cell>
          <cell r="B90" t="str">
            <v>Lansing</v>
          </cell>
          <cell r="C90" t="str">
            <v>Lansing</v>
          </cell>
          <cell r="D90" t="str">
            <v>Municipality</v>
          </cell>
          <cell r="E90" t="b">
            <v>0</v>
          </cell>
          <cell r="F90" t="str">
            <v>SE</v>
          </cell>
          <cell r="G90" t="str">
            <v>Both Water and Sewer</v>
          </cell>
          <cell r="H90" t="str">
            <v>per 1000 gallons</v>
          </cell>
          <cell r="I90" t="str">
            <v>06-07</v>
          </cell>
          <cell r="K90" t="b">
            <v>0</v>
          </cell>
          <cell r="L90" t="str">
            <v>Rates and Fees split evenly between water and sewer</v>
          </cell>
        </row>
        <row r="91">
          <cell r="A91">
            <v>185</v>
          </cell>
          <cell r="B91" t="str">
            <v>Laurel Park</v>
          </cell>
          <cell r="C91" t="str">
            <v>Laurel Park</v>
          </cell>
          <cell r="D91" t="str">
            <v>Municipality</v>
          </cell>
          <cell r="E91" t="b">
            <v>0</v>
          </cell>
          <cell r="F91" t="str">
            <v>OF</v>
          </cell>
          <cell r="G91" t="str">
            <v>Water Only</v>
          </cell>
          <cell r="H91" t="str">
            <v>per 1000 gallons</v>
          </cell>
          <cell r="I91" t="str">
            <v>06-07</v>
          </cell>
          <cell r="J91" t="str">
            <v>City of Hendersonville provides sewer service - Laurel Park does not operate own sewer system. They bill for sewer, collect revenue and pass it on to Hendersonville. Laurel Park is water only.</v>
          </cell>
          <cell r="K91" t="b">
            <v>0</v>
          </cell>
        </row>
        <row r="92">
          <cell r="A92">
            <v>186</v>
          </cell>
          <cell r="B92" t="str">
            <v>Laurinburg</v>
          </cell>
          <cell r="C92" t="str">
            <v>Laurinburg</v>
          </cell>
          <cell r="D92" t="str">
            <v>Municipality</v>
          </cell>
          <cell r="E92" t="b">
            <v>0</v>
          </cell>
          <cell r="F92" t="str">
            <v>SE</v>
          </cell>
          <cell r="G92" t="str">
            <v>Both Water and Sewer</v>
          </cell>
          <cell r="H92" t="str">
            <v>per 1000 gallons</v>
          </cell>
          <cell r="I92" t="str">
            <v>06-07</v>
          </cell>
          <cell r="K92" t="b">
            <v>0</v>
          </cell>
        </row>
        <row r="93">
          <cell r="A93">
            <v>187</v>
          </cell>
          <cell r="B93" t="str">
            <v>Lenoir</v>
          </cell>
          <cell r="C93" t="str">
            <v>Lenoir</v>
          </cell>
          <cell r="D93" t="str">
            <v>Municipality</v>
          </cell>
          <cell r="E93" t="b">
            <v>0</v>
          </cell>
          <cell r="F93" t="str">
            <v>SE</v>
          </cell>
          <cell r="G93" t="str">
            <v>Both Water and Sewer</v>
          </cell>
          <cell r="H93" t="str">
            <v>per 1000 gallons</v>
          </cell>
          <cell r="I93" t="str">
            <v>06-07</v>
          </cell>
          <cell r="J93" t="str">
            <v>Has resale users rate.</v>
          </cell>
          <cell r="K93" t="b">
            <v>0</v>
          </cell>
        </row>
        <row r="94">
          <cell r="A94">
            <v>188</v>
          </cell>
          <cell r="B94" t="str">
            <v>Lewiston Woodville</v>
          </cell>
          <cell r="C94" t="str">
            <v>Lewiston Woodville</v>
          </cell>
          <cell r="D94" t="str">
            <v>Municipality</v>
          </cell>
          <cell r="E94" t="b">
            <v>0</v>
          </cell>
          <cell r="F94" t="str">
            <v>SE</v>
          </cell>
          <cell r="G94" t="str">
            <v>Both Water and Sewer</v>
          </cell>
          <cell r="H94" t="str">
            <v>per 1000 gallons</v>
          </cell>
          <cell r="I94" t="str">
            <v>06-07</v>
          </cell>
          <cell r="K94" t="b">
            <v>0</v>
          </cell>
        </row>
        <row r="95">
          <cell r="A95">
            <v>189</v>
          </cell>
          <cell r="B95" t="str">
            <v>Lexington</v>
          </cell>
          <cell r="C95" t="str">
            <v>Lexington</v>
          </cell>
          <cell r="D95" t="str">
            <v>Municipality</v>
          </cell>
          <cell r="E95" t="b">
            <v>0</v>
          </cell>
          <cell r="F95" t="str">
            <v>SE</v>
          </cell>
          <cell r="G95" t="str">
            <v>Both Water and Sewer</v>
          </cell>
          <cell r="H95" t="str">
            <v>per 100 cf</v>
          </cell>
          <cell r="I95" t="str">
            <v>06-07</v>
          </cell>
          <cell r="K95" t="b">
            <v>0</v>
          </cell>
          <cell r="L95" t="str">
            <v>Sewer bill excludes $1.50 if customer is billed through Davidson Water, Inc. for City's sewer services</v>
          </cell>
        </row>
        <row r="96">
          <cell r="A96">
            <v>190</v>
          </cell>
          <cell r="B96" t="str">
            <v>Liberty</v>
          </cell>
          <cell r="C96" t="str">
            <v>Liberty</v>
          </cell>
          <cell r="D96" t="str">
            <v>Municipality</v>
          </cell>
          <cell r="E96" t="b">
            <v>0</v>
          </cell>
          <cell r="F96" t="str">
            <v>SE</v>
          </cell>
          <cell r="G96" t="str">
            <v>Both Water and Sewer</v>
          </cell>
          <cell r="H96" t="str">
            <v>per 1000 gallons</v>
          </cell>
          <cell r="I96" t="str">
            <v>06-07</v>
          </cell>
          <cell r="K96" t="b">
            <v>0</v>
          </cell>
        </row>
        <row r="97">
          <cell r="A97">
            <v>191</v>
          </cell>
          <cell r="B97" t="str">
            <v>Lilesville</v>
          </cell>
          <cell r="C97" t="str">
            <v>Lilesville</v>
          </cell>
          <cell r="D97" t="str">
            <v>Municipality</v>
          </cell>
          <cell r="E97" t="b">
            <v>0</v>
          </cell>
          <cell r="F97" t="str">
            <v>0506</v>
          </cell>
          <cell r="G97" t="str">
            <v>Both Water and Sewer</v>
          </cell>
          <cell r="H97" t="str">
            <v>per 1000 gallons</v>
          </cell>
          <cell r="I97" t="str">
            <v>05-06</v>
          </cell>
          <cell r="J97" t="str">
            <v>Has commercial rates.</v>
          </cell>
          <cell r="K97" t="b">
            <v>0</v>
          </cell>
        </row>
        <row r="98">
          <cell r="A98">
            <v>192</v>
          </cell>
          <cell r="B98" t="str">
            <v>Lillington</v>
          </cell>
          <cell r="C98" t="str">
            <v>Lillington</v>
          </cell>
          <cell r="D98" t="str">
            <v>Municipality</v>
          </cell>
          <cell r="E98" t="b">
            <v>0</v>
          </cell>
          <cell r="F98" t="str">
            <v>SE</v>
          </cell>
          <cell r="G98" t="str">
            <v>Both Water and Sewer</v>
          </cell>
          <cell r="H98" t="str">
            <v>per 1000 gallons</v>
          </cell>
          <cell r="I98" t="str">
            <v>06-07</v>
          </cell>
          <cell r="K98" t="b">
            <v>0</v>
          </cell>
        </row>
        <row r="99">
          <cell r="A99">
            <v>193</v>
          </cell>
          <cell r="B99" t="str">
            <v>Lincoln County</v>
          </cell>
          <cell r="C99" t="str">
            <v>Lincoln County</v>
          </cell>
          <cell r="D99" t="str">
            <v>County/District</v>
          </cell>
          <cell r="E99" t="b">
            <v>0</v>
          </cell>
          <cell r="F99" t="str">
            <v>SE</v>
          </cell>
          <cell r="G99" t="str">
            <v>Water Only</v>
          </cell>
          <cell r="H99" t="str">
            <v>per 1000 gallons</v>
          </cell>
          <cell r="I99" t="str">
            <v>06-07</v>
          </cell>
          <cell r="J99" t="str">
            <v>East Lincoln County Sewer District is a separate political entity than Lincoln County Water System. Has bulk and industrial rates. Has outside county rates.</v>
          </cell>
          <cell r="K99" t="b">
            <v>0</v>
          </cell>
        </row>
        <row r="100">
          <cell r="A100">
            <v>194</v>
          </cell>
          <cell r="B100" t="str">
            <v>Lincolnton</v>
          </cell>
          <cell r="C100" t="str">
            <v>Lincolnton</v>
          </cell>
          <cell r="D100" t="str">
            <v>Municipality</v>
          </cell>
          <cell r="E100" t="b">
            <v>0</v>
          </cell>
          <cell r="F100" t="str">
            <v>SE</v>
          </cell>
          <cell r="G100" t="str">
            <v>Both Water and Sewer</v>
          </cell>
          <cell r="H100" t="str">
            <v>per 1000 gallons</v>
          </cell>
          <cell r="I100" t="str">
            <v>06-07</v>
          </cell>
          <cell r="K100" t="b">
            <v>0</v>
          </cell>
        </row>
        <row r="101">
          <cell r="A101">
            <v>195</v>
          </cell>
          <cell r="B101" t="str">
            <v>Linden</v>
          </cell>
          <cell r="C101" t="str">
            <v>Linden</v>
          </cell>
          <cell r="D101" t="str">
            <v>Municipality</v>
          </cell>
          <cell r="E101" t="b">
            <v>0</v>
          </cell>
          <cell r="F101" t="str">
            <v>SE</v>
          </cell>
          <cell r="G101" t="str">
            <v>Water Only</v>
          </cell>
          <cell r="H101" t="str">
            <v>per 1000 gallons</v>
          </cell>
          <cell r="I101" t="str">
            <v>06-07</v>
          </cell>
          <cell r="J101" t="str">
            <v>Commercial rates are for non-benefited users. Commercial accounts can also be benefited, but rates are the same as residential.</v>
          </cell>
          <cell r="K101" t="b">
            <v>0</v>
          </cell>
          <cell r="L101" t="str">
            <v>Commercial rates are for meter sizes greater than 3/4". Residential rates are for 5/8" and 3/4" meters only.</v>
          </cell>
        </row>
        <row r="102">
          <cell r="A102">
            <v>196</v>
          </cell>
          <cell r="B102" t="str">
            <v>Littleton</v>
          </cell>
          <cell r="C102" t="str">
            <v>Littleton</v>
          </cell>
          <cell r="D102" t="str">
            <v>Municipality</v>
          </cell>
          <cell r="E102" t="b">
            <v>0</v>
          </cell>
          <cell r="F102" t="str">
            <v>SE</v>
          </cell>
          <cell r="G102" t="str">
            <v>Both Water and Sewer</v>
          </cell>
          <cell r="H102" t="str">
            <v>per 1000 gallons</v>
          </cell>
          <cell r="I102" t="str">
            <v>06-07</v>
          </cell>
          <cell r="J102" t="str">
            <v>Sewer commercial rates identical to residential rates.</v>
          </cell>
          <cell r="K102" t="b">
            <v>0</v>
          </cell>
        </row>
        <row r="103">
          <cell r="A103">
            <v>197</v>
          </cell>
          <cell r="B103" t="str">
            <v>Long View</v>
          </cell>
          <cell r="C103" t="str">
            <v>Long View</v>
          </cell>
          <cell r="D103" t="str">
            <v>Municipality</v>
          </cell>
          <cell r="E103" t="b">
            <v>0</v>
          </cell>
          <cell r="F103" t="str">
            <v>OF</v>
          </cell>
          <cell r="G103" t="str">
            <v>Both Water and Sewer</v>
          </cell>
          <cell r="H103" t="str">
            <v>per 1000 gallons</v>
          </cell>
          <cell r="I103" t="str">
            <v>06-07</v>
          </cell>
          <cell r="K103" t="b">
            <v>0</v>
          </cell>
        </row>
        <row r="104">
          <cell r="A104">
            <v>198</v>
          </cell>
          <cell r="B104" t="str">
            <v>Lowell</v>
          </cell>
          <cell r="C104" t="str">
            <v>Lowell</v>
          </cell>
          <cell r="D104" t="str">
            <v>Municipality</v>
          </cell>
          <cell r="E104" t="b">
            <v>0</v>
          </cell>
          <cell r="F104" t="str">
            <v>SE</v>
          </cell>
          <cell r="G104" t="str">
            <v>Both Water and Sewer</v>
          </cell>
          <cell r="H104" t="str">
            <v>per 1000 gallons</v>
          </cell>
          <cell r="I104" t="str">
            <v>06-07</v>
          </cell>
          <cell r="K104" t="b">
            <v>0</v>
          </cell>
        </row>
        <row r="105">
          <cell r="A105">
            <v>199</v>
          </cell>
          <cell r="B105" t="str">
            <v>Lucama</v>
          </cell>
          <cell r="C105" t="str">
            <v>Lucama</v>
          </cell>
          <cell r="D105" t="str">
            <v>Municipality</v>
          </cell>
          <cell r="E105" t="b">
            <v>0</v>
          </cell>
          <cell r="F105" t="str">
            <v>OF</v>
          </cell>
          <cell r="G105" t="str">
            <v>Both Water and Sewer</v>
          </cell>
          <cell r="H105" t="str">
            <v>per 1000 gallons</v>
          </cell>
          <cell r="I105" t="str">
            <v>06-07</v>
          </cell>
          <cell r="K105" t="b">
            <v>0</v>
          </cell>
        </row>
        <row r="106">
          <cell r="A106">
            <v>200</v>
          </cell>
          <cell r="B106" t="str">
            <v>Lumberton</v>
          </cell>
          <cell r="C106" t="str">
            <v>Lumberton</v>
          </cell>
          <cell r="D106" t="str">
            <v>Municipality</v>
          </cell>
          <cell r="E106" t="b">
            <v>0</v>
          </cell>
          <cell r="F106" t="str">
            <v>SE</v>
          </cell>
          <cell r="G106" t="str">
            <v>Both Water and Sewer</v>
          </cell>
          <cell r="H106" t="str">
            <v>per 1000 gallons</v>
          </cell>
          <cell r="I106" t="str">
            <v>06-07</v>
          </cell>
          <cell r="K106" t="b">
            <v>0</v>
          </cell>
        </row>
        <row r="107">
          <cell r="A107">
            <v>201</v>
          </cell>
          <cell r="B107" t="str">
            <v>Lyon Station Sanitary District</v>
          </cell>
          <cell r="C107" t="str">
            <v>Lyon Station Sanitary District</v>
          </cell>
          <cell r="D107" t="str">
            <v>Sanitary District</v>
          </cell>
          <cell r="E107" t="b">
            <v>0</v>
          </cell>
          <cell r="F107" t="str">
            <v>SE</v>
          </cell>
          <cell r="G107" t="str">
            <v>Both Water and Sewer</v>
          </cell>
          <cell r="H107" t="str">
            <v>per 1000 gallons</v>
          </cell>
          <cell r="I107" t="str">
            <v>06-07</v>
          </cell>
          <cell r="J107" t="str">
            <v>Lyon Station Sanitary District and Cozart Sanitary District are managed by the same people of Granville County. Granville County does not have a "Granville County Utilities".</v>
          </cell>
          <cell r="K107" t="b">
            <v>0</v>
          </cell>
        </row>
        <row r="108">
          <cell r="A108">
            <v>202</v>
          </cell>
          <cell r="B108" t="str">
            <v>Madison</v>
          </cell>
          <cell r="C108" t="str">
            <v>Madison</v>
          </cell>
          <cell r="D108" t="str">
            <v>Municipality</v>
          </cell>
          <cell r="E108" t="b">
            <v>0</v>
          </cell>
          <cell r="F108" t="str">
            <v>OF</v>
          </cell>
          <cell r="G108" t="str">
            <v>Both Water and Sewer</v>
          </cell>
          <cell r="H108" t="str">
            <v>per 1000 gallons</v>
          </cell>
          <cell r="I108" t="str">
            <v>06-07</v>
          </cell>
          <cell r="K108" t="b">
            <v>0</v>
          </cell>
        </row>
        <row r="109">
          <cell r="A109">
            <v>203</v>
          </cell>
          <cell r="B109" t="str">
            <v>Maggie Valley</v>
          </cell>
          <cell r="C109" t="str">
            <v>Maggie Valley</v>
          </cell>
          <cell r="D109" t="str">
            <v>Municipality</v>
          </cell>
          <cell r="E109" t="b">
            <v>0</v>
          </cell>
          <cell r="F109" t="str">
            <v>OF</v>
          </cell>
          <cell r="G109" t="str">
            <v>Sewer Only</v>
          </cell>
          <cell r="H109" t="str">
            <v>per 1000 gallons</v>
          </cell>
          <cell r="I109" t="str">
            <v>06-07</v>
          </cell>
          <cell r="J109" t="str">
            <v>Maggie Valley gets water from Maggie Valley Sanitary District.</v>
          </cell>
          <cell r="K109" t="b">
            <v>0</v>
          </cell>
        </row>
        <row r="110">
          <cell r="A110">
            <v>204</v>
          </cell>
          <cell r="B110" t="str">
            <v>Magnolia</v>
          </cell>
          <cell r="C110" t="str">
            <v>Magnolia</v>
          </cell>
          <cell r="D110" t="str">
            <v>Municipality</v>
          </cell>
          <cell r="E110" t="b">
            <v>0</v>
          </cell>
          <cell r="F110" t="str">
            <v>SE</v>
          </cell>
          <cell r="G110" t="str">
            <v>Both Water and Sewer</v>
          </cell>
          <cell r="H110" t="str">
            <v>per 1000 gallons</v>
          </cell>
          <cell r="I110" t="str">
            <v>06-07</v>
          </cell>
          <cell r="K110" t="b">
            <v>0</v>
          </cell>
        </row>
        <row r="111">
          <cell r="A111">
            <v>205</v>
          </cell>
          <cell r="B111" t="str">
            <v>Maiden</v>
          </cell>
          <cell r="C111" t="str">
            <v>Maiden</v>
          </cell>
          <cell r="D111" t="str">
            <v>Municipality</v>
          </cell>
          <cell r="E111" t="b">
            <v>0</v>
          </cell>
          <cell r="F111" t="str">
            <v>SE</v>
          </cell>
          <cell r="G111" t="str">
            <v>Both Water and Sewer</v>
          </cell>
          <cell r="H111" t="str">
            <v>per 1000 gallons</v>
          </cell>
          <cell r="I111" t="str">
            <v>06-07</v>
          </cell>
          <cell r="K111" t="b">
            <v>0</v>
          </cell>
        </row>
        <row r="112">
          <cell r="A112">
            <v>206</v>
          </cell>
          <cell r="B112" t="str">
            <v>Manteo</v>
          </cell>
          <cell r="C112" t="str">
            <v>Manteo</v>
          </cell>
          <cell r="D112" t="str">
            <v>Municipality</v>
          </cell>
          <cell r="E112" t="b">
            <v>0</v>
          </cell>
          <cell r="F112" t="str">
            <v>OF</v>
          </cell>
          <cell r="G112" t="str">
            <v>Both Water and Sewer</v>
          </cell>
          <cell r="H112" t="str">
            <v>per 1000 gallons</v>
          </cell>
          <cell r="I112" t="str">
            <v>06-07</v>
          </cell>
          <cell r="J112" t="str">
            <v>No 1" meter size - minimum vol. charge for 1.25 meter size entered for commercial, instead.</v>
          </cell>
          <cell r="K112" t="b">
            <v>0</v>
          </cell>
          <cell r="L112" t="str">
            <v>Special rate for senior citizens outside town limits</v>
          </cell>
        </row>
        <row r="113">
          <cell r="A113">
            <v>207</v>
          </cell>
          <cell r="B113" t="str">
            <v>Marion</v>
          </cell>
          <cell r="C113" t="str">
            <v>Marion</v>
          </cell>
          <cell r="D113" t="str">
            <v>Municipality</v>
          </cell>
          <cell r="E113" t="b">
            <v>0</v>
          </cell>
          <cell r="F113" t="str">
            <v>SE</v>
          </cell>
          <cell r="G113" t="str">
            <v>Both Water and Sewer</v>
          </cell>
          <cell r="H113" t="str">
            <v>per 1000 gallons</v>
          </cell>
          <cell r="I113" t="str">
            <v>06-07</v>
          </cell>
          <cell r="K113" t="b">
            <v>0</v>
          </cell>
        </row>
        <row r="114">
          <cell r="A114">
            <v>208</v>
          </cell>
          <cell r="B114" t="str">
            <v>Mars Hill</v>
          </cell>
          <cell r="C114" t="str">
            <v>Mars Hill</v>
          </cell>
          <cell r="D114" t="str">
            <v>Municipality</v>
          </cell>
          <cell r="E114" t="b">
            <v>0</v>
          </cell>
          <cell r="F114" t="str">
            <v>SE</v>
          </cell>
          <cell r="G114" t="str">
            <v>Both Water and Sewer</v>
          </cell>
          <cell r="H114" t="str">
            <v>per 1000 gallons</v>
          </cell>
          <cell r="I114" t="str">
            <v>06-07</v>
          </cell>
          <cell r="J114" t="str">
            <v>Rate structure monthly, but they bill bimonthly (Shadi called to check). Multiply base charge and allowance by 2. No outside residential customers receive sewer.</v>
          </cell>
          <cell r="K114" t="b">
            <v>0</v>
          </cell>
        </row>
        <row r="115">
          <cell r="A115">
            <v>209</v>
          </cell>
          <cell r="B115" t="str">
            <v>Marshall</v>
          </cell>
          <cell r="C115" t="str">
            <v>Marshall</v>
          </cell>
          <cell r="D115" t="str">
            <v>Municipality</v>
          </cell>
          <cell r="E115" t="b">
            <v>0</v>
          </cell>
          <cell r="F115" t="str">
            <v>0506</v>
          </cell>
          <cell r="G115" t="str">
            <v>Both Water and Sewer</v>
          </cell>
          <cell r="H115" t="str">
            <v>per 1000 gallons</v>
          </cell>
          <cell r="I115" t="str">
            <v>05-06</v>
          </cell>
          <cell r="J115" t="str">
            <v>has commercial rates. Serves sewer outside but charges same as inside.</v>
          </cell>
          <cell r="K115" t="b">
            <v>0</v>
          </cell>
        </row>
        <row r="116">
          <cell r="A116">
            <v>210</v>
          </cell>
          <cell r="B116" t="str">
            <v>Marshville</v>
          </cell>
          <cell r="C116" t="str">
            <v>Marshville</v>
          </cell>
          <cell r="D116" t="str">
            <v>Municipality</v>
          </cell>
          <cell r="E116" t="b">
            <v>0</v>
          </cell>
          <cell r="F116" t="str">
            <v>SE</v>
          </cell>
          <cell r="G116" t="str">
            <v>Both Water and Sewer</v>
          </cell>
          <cell r="H116" t="str">
            <v>per 1000 gallons</v>
          </cell>
          <cell r="I116" t="str">
            <v>06-07</v>
          </cell>
          <cell r="J116" t="str">
            <v>NOT SURE SEW.!! SPECIAL CASE !! For WI WO rate changes for bigger sizes. Bill is correct through 10K. For 1" or 1.5", rate over 10k is $2.50/k (WI WO). For 2", rate for 10.1 - 100k is $2.50/k, for 101k-200k is $2.35/k and for over 200k is $2.25/k (WI WO).</v>
          </cell>
          <cell r="K116" t="b">
            <v>1</v>
          </cell>
          <cell r="L116" t="str">
            <v>Rate structure switches to decreasing blocks for customers using 1" or larger meters.</v>
          </cell>
        </row>
        <row r="117">
          <cell r="A117">
            <v>211</v>
          </cell>
          <cell r="B117" t="str">
            <v>Martin County</v>
          </cell>
          <cell r="C117" t="str">
            <v>Martin County</v>
          </cell>
          <cell r="D117" t="str">
            <v>County/District</v>
          </cell>
          <cell r="E117" t="b">
            <v>0</v>
          </cell>
          <cell r="F117" t="str">
            <v>SE</v>
          </cell>
          <cell r="G117" t="str">
            <v>Water Only</v>
          </cell>
          <cell r="H117" t="str">
            <v>per 1000 gallons</v>
          </cell>
          <cell r="I117" t="str">
            <v>06-07</v>
          </cell>
          <cell r="K117" t="b">
            <v>0</v>
          </cell>
        </row>
        <row r="118">
          <cell r="A118">
            <v>212</v>
          </cell>
          <cell r="B118" t="str">
            <v>Maxton</v>
          </cell>
          <cell r="C118" t="str">
            <v>Maxton</v>
          </cell>
          <cell r="D118" t="str">
            <v>Municipality</v>
          </cell>
          <cell r="E118" t="b">
            <v>0</v>
          </cell>
          <cell r="F118" t="str">
            <v>OF</v>
          </cell>
          <cell r="G118" t="str">
            <v>Both Water and Sewer</v>
          </cell>
          <cell r="H118" t="str">
            <v>per 1000 gallons</v>
          </cell>
          <cell r="I118" t="str">
            <v>06-07</v>
          </cell>
          <cell r="J118" t="str">
            <v>Sewer state base rate of $16.50 or 110% of water - 1.10 multiplied by water consumption rate to get $1.98.</v>
          </cell>
          <cell r="K118" t="b">
            <v>0</v>
          </cell>
        </row>
        <row r="119">
          <cell r="A119">
            <v>213</v>
          </cell>
          <cell r="B119" t="str">
            <v>Mayodan</v>
          </cell>
          <cell r="C119" t="str">
            <v>Mayodan</v>
          </cell>
          <cell r="D119" t="str">
            <v>Municipality</v>
          </cell>
          <cell r="E119" t="b">
            <v>0</v>
          </cell>
          <cell r="F119" t="str">
            <v>OF</v>
          </cell>
          <cell r="G119" t="str">
            <v>Both Water and Sewer</v>
          </cell>
          <cell r="H119" t="str">
            <v>per 1000 gallons</v>
          </cell>
          <cell r="I119" t="str">
            <v>06-07</v>
          </cell>
          <cell r="K119" t="b">
            <v>0</v>
          </cell>
        </row>
        <row r="120">
          <cell r="A120">
            <v>214</v>
          </cell>
          <cell r="B120" t="str">
            <v>Maysville</v>
          </cell>
          <cell r="C120" t="str">
            <v>Maysville</v>
          </cell>
          <cell r="D120" t="str">
            <v>Municipality</v>
          </cell>
          <cell r="E120" t="b">
            <v>0</v>
          </cell>
          <cell r="F120" t="str">
            <v>SE</v>
          </cell>
          <cell r="G120" t="str">
            <v>Both Water and Sewer</v>
          </cell>
          <cell r="H120" t="str">
            <v>per 1000 gallons</v>
          </cell>
          <cell r="I120" t="str">
            <v>06-07</v>
          </cell>
          <cell r="K120" t="b">
            <v>0</v>
          </cell>
        </row>
        <row r="121">
          <cell r="A121">
            <v>215</v>
          </cell>
          <cell r="B121" t="str">
            <v>Mebane</v>
          </cell>
          <cell r="C121" t="str">
            <v>Mebane</v>
          </cell>
          <cell r="D121" t="str">
            <v>Municipality</v>
          </cell>
          <cell r="E121" t="b">
            <v>0</v>
          </cell>
          <cell r="F121" t="str">
            <v>OF</v>
          </cell>
          <cell r="G121" t="str">
            <v>Both Water and Sewer</v>
          </cell>
          <cell r="H121" t="str">
            <v>per 1000 gallons</v>
          </cell>
          <cell r="I121" t="str">
            <v>06-07</v>
          </cell>
          <cell r="K121" t="b">
            <v>0</v>
          </cell>
        </row>
        <row r="122">
          <cell r="A122">
            <v>216</v>
          </cell>
          <cell r="B122" t="str">
            <v>Metropolitan Sewer District of Buncombe County</v>
          </cell>
          <cell r="C122" t="str">
            <v>Metropolitan Sewer District of Buncombe County</v>
          </cell>
          <cell r="D122" t="str">
            <v>Metropolitan WS District</v>
          </cell>
          <cell r="E122" t="b">
            <v>0</v>
          </cell>
          <cell r="F122" t="str">
            <v>SE</v>
          </cell>
          <cell r="G122" t="str">
            <v>Sewer Only</v>
          </cell>
          <cell r="H122" t="str">
            <v>per 100 cf</v>
          </cell>
          <cell r="I122" t="str">
            <v>06-07</v>
          </cell>
          <cell r="K122" t="b">
            <v>0</v>
          </cell>
        </row>
        <row r="123">
          <cell r="A123">
            <v>217</v>
          </cell>
          <cell r="B123" t="str">
            <v>Middlesex</v>
          </cell>
          <cell r="C123" t="str">
            <v>Middlesex</v>
          </cell>
          <cell r="D123" t="str">
            <v>Municipality</v>
          </cell>
          <cell r="E123" t="b">
            <v>0</v>
          </cell>
          <cell r="F123" t="str">
            <v>SE</v>
          </cell>
          <cell r="G123" t="str">
            <v>Both Water and Sewer</v>
          </cell>
          <cell r="H123" t="str">
            <v>per 1000 gallons</v>
          </cell>
          <cell r="I123" t="str">
            <v>06-07</v>
          </cell>
          <cell r="J123" t="str">
            <v>$11.25 sanitation fee not included.</v>
          </cell>
          <cell r="K123" t="b">
            <v>0</v>
          </cell>
        </row>
        <row r="124">
          <cell r="A124">
            <v>218</v>
          </cell>
          <cell r="B124" t="str">
            <v>Milton</v>
          </cell>
          <cell r="C124" t="str">
            <v>Milton</v>
          </cell>
          <cell r="D124" t="str">
            <v>Municipality</v>
          </cell>
          <cell r="E124" t="b">
            <v>0</v>
          </cell>
          <cell r="F124" t="str">
            <v>SE</v>
          </cell>
          <cell r="G124" t="str">
            <v>Water Only</v>
          </cell>
          <cell r="H124" t="str">
            <v>per 1000 gallons</v>
          </cell>
          <cell r="I124" t="str">
            <v>06-07</v>
          </cell>
          <cell r="K124" t="b">
            <v>0</v>
          </cell>
        </row>
        <row r="125">
          <cell r="A125">
            <v>219</v>
          </cell>
          <cell r="B125" t="str">
            <v>Mocksville</v>
          </cell>
          <cell r="C125" t="str">
            <v>Mocksville</v>
          </cell>
          <cell r="D125" t="str">
            <v>Municipality</v>
          </cell>
          <cell r="E125" t="b">
            <v>0</v>
          </cell>
          <cell r="F125" t="str">
            <v>OF</v>
          </cell>
          <cell r="G125" t="str">
            <v>Both Water and Sewer</v>
          </cell>
          <cell r="H125" t="str">
            <v>per 1000 gallons</v>
          </cell>
          <cell r="I125" t="str">
            <v>06-07</v>
          </cell>
          <cell r="K125" t="b">
            <v>0</v>
          </cell>
        </row>
        <row r="126">
          <cell r="A126">
            <v>220</v>
          </cell>
          <cell r="B126" t="str">
            <v>Monroe</v>
          </cell>
          <cell r="C126" t="str">
            <v>Monroe</v>
          </cell>
          <cell r="D126" t="str">
            <v>Municipality</v>
          </cell>
          <cell r="E126" t="b">
            <v>0</v>
          </cell>
          <cell r="F126" t="str">
            <v>SE</v>
          </cell>
          <cell r="G126" t="str">
            <v>Both Water and Sewer</v>
          </cell>
          <cell r="H126" t="str">
            <v>per 1000 gallons</v>
          </cell>
          <cell r="I126" t="str">
            <v>06-07</v>
          </cell>
          <cell r="K126" t="b">
            <v>0</v>
          </cell>
        </row>
        <row r="127">
          <cell r="A127">
            <v>221</v>
          </cell>
          <cell r="B127" t="str">
            <v>Montreat</v>
          </cell>
          <cell r="C127" t="str">
            <v>Montreat</v>
          </cell>
          <cell r="D127" t="str">
            <v>Municipality</v>
          </cell>
          <cell r="E127" t="b">
            <v>0</v>
          </cell>
          <cell r="F127" t="str">
            <v>SE</v>
          </cell>
          <cell r="G127" t="str">
            <v>Water Only</v>
          </cell>
          <cell r="H127" t="str">
            <v>per 1000 gallons</v>
          </cell>
          <cell r="I127" t="str">
            <v>06-07</v>
          </cell>
          <cell r="J127" t="str">
            <v>Also has a "large user" rate structure with different block sizes and block rates. Not modeled here (industrial?).</v>
          </cell>
          <cell r="K127" t="b">
            <v>0</v>
          </cell>
        </row>
        <row r="128">
          <cell r="A128">
            <v>222</v>
          </cell>
          <cell r="B128" t="str">
            <v>Moore County</v>
          </cell>
          <cell r="C128" t="str">
            <v>Moore County</v>
          </cell>
          <cell r="D128" t="str">
            <v>County/District</v>
          </cell>
          <cell r="E128" t="b">
            <v>0</v>
          </cell>
          <cell r="F128" t="str">
            <v>SE</v>
          </cell>
          <cell r="G128" t="str">
            <v>Both Water and Sewer</v>
          </cell>
          <cell r="H128" t="str">
            <v>per 1000 gallons</v>
          </cell>
          <cell r="I128" t="str">
            <v>06-07</v>
          </cell>
          <cell r="J128" t="str">
            <v>The rates, as shown, are either for water or sewer (rates mirror each other). Do not split the rates.</v>
          </cell>
          <cell r="K128" t="b">
            <v>0</v>
          </cell>
        </row>
        <row r="129">
          <cell r="A129">
            <v>223</v>
          </cell>
          <cell r="B129" t="str">
            <v>Mooresville</v>
          </cell>
          <cell r="C129" t="str">
            <v>Mooresville</v>
          </cell>
          <cell r="D129" t="str">
            <v>Municipality</v>
          </cell>
          <cell r="E129" t="b">
            <v>0</v>
          </cell>
          <cell r="F129" t="str">
            <v>SE</v>
          </cell>
          <cell r="G129" t="str">
            <v>Both Water and Sewer</v>
          </cell>
          <cell r="H129" t="str">
            <v>per 1000 gallons</v>
          </cell>
          <cell r="I129" t="str">
            <v>06-07</v>
          </cell>
          <cell r="K129" t="b">
            <v>0</v>
          </cell>
        </row>
        <row r="130">
          <cell r="A130">
            <v>224</v>
          </cell>
          <cell r="B130" t="str">
            <v>Morehead City</v>
          </cell>
          <cell r="C130" t="str">
            <v>Morehead City</v>
          </cell>
          <cell r="D130" t="str">
            <v>Municipality</v>
          </cell>
          <cell r="E130" t="b">
            <v>0</v>
          </cell>
          <cell r="F130" t="str">
            <v>SE</v>
          </cell>
          <cell r="G130" t="str">
            <v>Both Water and Sewer</v>
          </cell>
          <cell r="H130" t="str">
            <v>per 1000 gallons</v>
          </cell>
          <cell r="I130" t="str">
            <v>06-07</v>
          </cell>
          <cell r="K130" t="b">
            <v>0</v>
          </cell>
        </row>
        <row r="131">
          <cell r="A131">
            <v>225</v>
          </cell>
          <cell r="B131" t="str">
            <v>Morganton</v>
          </cell>
          <cell r="C131" t="str">
            <v>Morganton</v>
          </cell>
          <cell r="D131" t="str">
            <v>Municipality</v>
          </cell>
          <cell r="E131" t="b">
            <v>0</v>
          </cell>
          <cell r="F131" t="str">
            <v>OF</v>
          </cell>
          <cell r="G131" t="str">
            <v>Both Water and Sewer</v>
          </cell>
          <cell r="H131" t="str">
            <v>per 1000 gallons</v>
          </cell>
          <cell r="I131" t="str">
            <v>06-07</v>
          </cell>
          <cell r="K131" t="b">
            <v>0</v>
          </cell>
          <cell r="L131" t="str">
            <v>Includes debt recovery charges</v>
          </cell>
        </row>
        <row r="132">
          <cell r="A132">
            <v>226</v>
          </cell>
          <cell r="B132" t="str">
            <v>Morrisville</v>
          </cell>
          <cell r="C132" t="str">
            <v>Morrisville</v>
          </cell>
          <cell r="D132" t="str">
            <v>Municipality</v>
          </cell>
          <cell r="E132" t="b">
            <v>0</v>
          </cell>
          <cell r="F132" t="str">
            <v>0506</v>
          </cell>
          <cell r="G132" t="str">
            <v>Both Water and Sewer</v>
          </cell>
          <cell r="H132" t="str">
            <v>per 1000 gallons</v>
          </cell>
          <cell r="I132" t="str">
            <v>05-06</v>
          </cell>
          <cell r="K132" t="b">
            <v>0</v>
          </cell>
        </row>
        <row r="133">
          <cell r="A133">
            <v>227</v>
          </cell>
          <cell r="B133" t="str">
            <v>Morven</v>
          </cell>
          <cell r="C133" t="str">
            <v>Morven</v>
          </cell>
          <cell r="D133" t="str">
            <v>Municipality</v>
          </cell>
          <cell r="E133" t="b">
            <v>0</v>
          </cell>
          <cell r="F133" t="str">
            <v>OF</v>
          </cell>
          <cell r="G133" t="str">
            <v>Both Water and Sewer</v>
          </cell>
          <cell r="H133" t="str">
            <v>per 1000 gallons</v>
          </cell>
          <cell r="I133" t="str">
            <v>06-07</v>
          </cell>
          <cell r="K133" t="b">
            <v>0</v>
          </cell>
        </row>
        <row r="134">
          <cell r="A134">
            <v>228</v>
          </cell>
          <cell r="B134" t="str">
            <v>Mount Airy</v>
          </cell>
          <cell r="C134" t="str">
            <v>Mount Airy</v>
          </cell>
          <cell r="D134" t="str">
            <v>Municipality</v>
          </cell>
          <cell r="E134" t="b">
            <v>0</v>
          </cell>
          <cell r="F134" t="str">
            <v>SE</v>
          </cell>
          <cell r="G134" t="str">
            <v>Both Water and Sewer</v>
          </cell>
          <cell r="H134" t="str">
            <v>per 1000 gallons</v>
          </cell>
          <cell r="I134" t="str">
            <v>06-07</v>
          </cell>
          <cell r="K134" t="b">
            <v>0</v>
          </cell>
        </row>
        <row r="135">
          <cell r="A135">
            <v>229</v>
          </cell>
          <cell r="B135" t="str">
            <v>Mount Gilead</v>
          </cell>
          <cell r="C135" t="str">
            <v>Mount Gilead</v>
          </cell>
          <cell r="D135" t="str">
            <v>Municipality</v>
          </cell>
          <cell r="E135" t="b">
            <v>0</v>
          </cell>
          <cell r="F135" t="str">
            <v>OF</v>
          </cell>
          <cell r="G135" t="str">
            <v>Both Water and Sewer</v>
          </cell>
          <cell r="H135" t="str">
            <v>per 1000 gallons</v>
          </cell>
          <cell r="I135" t="str">
            <v>06-07</v>
          </cell>
          <cell r="K135" t="b">
            <v>0</v>
          </cell>
        </row>
        <row r="136">
          <cell r="A136">
            <v>230</v>
          </cell>
          <cell r="B136" t="str">
            <v>Mount Olive</v>
          </cell>
          <cell r="C136" t="str">
            <v>Mount Olive</v>
          </cell>
          <cell r="D136" t="str">
            <v>Municipality</v>
          </cell>
          <cell r="E136" t="b">
            <v>0</v>
          </cell>
          <cell r="F136" t="str">
            <v>SE</v>
          </cell>
          <cell r="G136" t="str">
            <v>Both Water and Sewer</v>
          </cell>
          <cell r="H136" t="str">
            <v>per 100 cf</v>
          </cell>
          <cell r="I136" t="str">
            <v>06-07</v>
          </cell>
          <cell r="K136" t="b">
            <v>0</v>
          </cell>
        </row>
        <row r="137">
          <cell r="A137">
            <v>231</v>
          </cell>
          <cell r="B137" t="str">
            <v>Mount Pleasant</v>
          </cell>
          <cell r="C137" t="str">
            <v>Mount Pleasant</v>
          </cell>
          <cell r="D137" t="str">
            <v>Municipality</v>
          </cell>
          <cell r="E137" t="b">
            <v>0</v>
          </cell>
          <cell r="F137" t="str">
            <v>SE</v>
          </cell>
          <cell r="G137" t="str">
            <v>Both Water and Sewer</v>
          </cell>
          <cell r="H137" t="str">
            <v>per 1000 gallons</v>
          </cell>
          <cell r="I137" t="str">
            <v>06-07</v>
          </cell>
          <cell r="K137" t="b">
            <v>0</v>
          </cell>
        </row>
        <row r="138">
          <cell r="A138">
            <v>232</v>
          </cell>
          <cell r="B138" t="str">
            <v>Mulberry-Fairplains Water Association</v>
          </cell>
          <cell r="C138" t="str">
            <v>Mulberry-Fairplains Water Association</v>
          </cell>
          <cell r="D138" t="str">
            <v>Not-for-profit</v>
          </cell>
          <cell r="E138" t="b">
            <v>0</v>
          </cell>
          <cell r="F138" t="str">
            <v>SE</v>
          </cell>
          <cell r="G138" t="str">
            <v>Water Only</v>
          </cell>
          <cell r="H138" t="str">
            <v>per 1000 gallons</v>
          </cell>
          <cell r="I138" t="str">
            <v>06-07</v>
          </cell>
          <cell r="J138" t="str">
            <v>Population: 7,500. 50% or more of revenue comes from largest 5 customers.</v>
          </cell>
          <cell r="K138" t="b">
            <v>0</v>
          </cell>
        </row>
        <row r="139">
          <cell r="A139">
            <v>233</v>
          </cell>
          <cell r="B139" t="str">
            <v>Murfreesboro</v>
          </cell>
          <cell r="C139" t="str">
            <v>Murfreesboro</v>
          </cell>
          <cell r="D139" t="str">
            <v>Municipality</v>
          </cell>
          <cell r="E139" t="b">
            <v>0</v>
          </cell>
          <cell r="F139" t="str">
            <v>OF</v>
          </cell>
          <cell r="G139" t="str">
            <v>Both Water and Sewer</v>
          </cell>
          <cell r="H139" t="str">
            <v>per 1000 gallons</v>
          </cell>
          <cell r="I139" t="str">
            <v>06-07</v>
          </cell>
          <cell r="K139" t="b">
            <v>0</v>
          </cell>
        </row>
        <row r="140">
          <cell r="A140">
            <v>234</v>
          </cell>
          <cell r="B140" t="str">
            <v>Murphy</v>
          </cell>
          <cell r="C140" t="str">
            <v>Murphy</v>
          </cell>
          <cell r="D140" t="str">
            <v>Municipality</v>
          </cell>
          <cell r="E140" t="b">
            <v>0</v>
          </cell>
          <cell r="F140" t="str">
            <v>SE</v>
          </cell>
          <cell r="G140" t="str">
            <v>Both Water and Sewer</v>
          </cell>
          <cell r="H140" t="str">
            <v>per 1000 gallons</v>
          </cell>
          <cell r="I140" t="str">
            <v>06-07</v>
          </cell>
          <cell r="K140" t="b">
            <v>0</v>
          </cell>
        </row>
        <row r="141">
          <cell r="A141">
            <v>235</v>
          </cell>
          <cell r="B141" t="str">
            <v>Nags Head</v>
          </cell>
          <cell r="C141" t="str">
            <v>Nags Head</v>
          </cell>
          <cell r="D141" t="str">
            <v>Municipality</v>
          </cell>
          <cell r="E141" t="b">
            <v>0</v>
          </cell>
          <cell r="F141" t="str">
            <v>OF</v>
          </cell>
          <cell r="G141" t="str">
            <v>Water Only</v>
          </cell>
          <cell r="H141" t="str">
            <v>per 1000 gallons</v>
          </cell>
          <cell r="I141" t="str">
            <v>06-07</v>
          </cell>
          <cell r="J141" t="str">
            <v>Has minimum consumption charge for 5" meter ($1001.00), which this model can't account for.</v>
          </cell>
          <cell r="K141" t="b">
            <v>0</v>
          </cell>
        </row>
        <row r="142">
          <cell r="A142">
            <v>236</v>
          </cell>
          <cell r="B142" t="str">
            <v>Nash County</v>
          </cell>
          <cell r="C142" t="str">
            <v>Nash County</v>
          </cell>
          <cell r="D142" t="str">
            <v>County/District</v>
          </cell>
          <cell r="E142" t="b">
            <v>0</v>
          </cell>
          <cell r="F142" t="str">
            <v>SE</v>
          </cell>
          <cell r="G142" t="str">
            <v>Both Water and Sewer</v>
          </cell>
          <cell r="H142" t="str">
            <v>per 1000 gallons</v>
          </cell>
          <cell r="I142" t="str">
            <v>06-07</v>
          </cell>
          <cell r="K142" t="b">
            <v>0</v>
          </cell>
        </row>
        <row r="143">
          <cell r="A143">
            <v>237</v>
          </cell>
          <cell r="B143" t="str">
            <v>Nash County - Bailey Area</v>
          </cell>
          <cell r="C143" t="str">
            <v>Nash County</v>
          </cell>
          <cell r="D143" t="str">
            <v>County/District</v>
          </cell>
          <cell r="E143" t="b">
            <v>1</v>
          </cell>
          <cell r="F143" t="str">
            <v>SE</v>
          </cell>
          <cell r="G143" t="str">
            <v>Water Only</v>
          </cell>
          <cell r="H143" t="str">
            <v>per 1000 gallons</v>
          </cell>
          <cell r="I143" t="str">
            <v>06-07</v>
          </cell>
          <cell r="K143" t="b">
            <v>0</v>
          </cell>
        </row>
        <row r="144">
          <cell r="A144">
            <v>238</v>
          </cell>
          <cell r="B144" t="str">
            <v>Nashville</v>
          </cell>
          <cell r="C144" t="str">
            <v>Nashville</v>
          </cell>
          <cell r="D144" t="str">
            <v>Municipality</v>
          </cell>
          <cell r="E144" t="b">
            <v>0</v>
          </cell>
          <cell r="F144" t="str">
            <v>SE</v>
          </cell>
          <cell r="G144" t="str">
            <v>Both Water and Sewer</v>
          </cell>
          <cell r="H144" t="str">
            <v>per 1000 gallons</v>
          </cell>
          <cell r="I144" t="str">
            <v>06-07</v>
          </cell>
          <cell r="K144" t="b">
            <v>0</v>
          </cell>
        </row>
        <row r="145">
          <cell r="A145">
            <v>239</v>
          </cell>
          <cell r="B145" t="str">
            <v>Navassa</v>
          </cell>
          <cell r="C145" t="str">
            <v>Navassa</v>
          </cell>
          <cell r="D145" t="str">
            <v>Municipality</v>
          </cell>
          <cell r="E145" t="b">
            <v>0</v>
          </cell>
          <cell r="F145" t="str">
            <v>SE</v>
          </cell>
          <cell r="G145" t="str">
            <v>Both Water and Sewer</v>
          </cell>
          <cell r="H145" t="str">
            <v>per 1000 gallons</v>
          </cell>
          <cell r="I145" t="str">
            <v>06-07</v>
          </cell>
          <cell r="J145" t="str">
            <v>Has 4 commercial sewer rate structures based on classification C1, C2, C3. District 1 includes all of Navassa prior to annexation (Old Navassa). District 3 is sewer-only and charged monthly fee only. Is not included in this database.</v>
          </cell>
          <cell r="K145" t="b">
            <v>0</v>
          </cell>
          <cell r="L145" t="str">
            <v>Reflecting District 1 C1 Commercial sewer rates</v>
          </cell>
        </row>
        <row r="146">
          <cell r="A146">
            <v>240</v>
          </cell>
          <cell r="B146" t="str">
            <v>New Bern</v>
          </cell>
          <cell r="C146" t="str">
            <v>New Bern</v>
          </cell>
          <cell r="D146" t="str">
            <v>Municipality</v>
          </cell>
          <cell r="E146" t="b">
            <v>0</v>
          </cell>
          <cell r="F146" t="str">
            <v>SE</v>
          </cell>
          <cell r="G146" t="str">
            <v>Both Water and Sewer</v>
          </cell>
          <cell r="H146" t="str">
            <v>per 1000 gallons</v>
          </cell>
          <cell r="I146" t="str">
            <v>06-07</v>
          </cell>
          <cell r="J146" t="str">
            <v>Did not provide sewer rates in the email.</v>
          </cell>
          <cell r="K146" t="b">
            <v>0</v>
          </cell>
        </row>
        <row r="147">
          <cell r="A147">
            <v>241</v>
          </cell>
          <cell r="B147" t="str">
            <v>New Hanover County</v>
          </cell>
          <cell r="C147" t="str">
            <v>New Hanover County</v>
          </cell>
          <cell r="D147" t="str">
            <v>County/District</v>
          </cell>
          <cell r="E147" t="b">
            <v>0</v>
          </cell>
          <cell r="F147" t="str">
            <v>SE</v>
          </cell>
          <cell r="G147" t="str">
            <v>Both Water and Sewer</v>
          </cell>
          <cell r="H147" t="str">
            <v>per 1000 gallons</v>
          </cell>
          <cell r="I147" t="str">
            <v>06-07</v>
          </cell>
          <cell r="K147" t="b">
            <v>0</v>
          </cell>
        </row>
        <row r="148">
          <cell r="A148">
            <v>242</v>
          </cell>
          <cell r="B148" t="str">
            <v>New London</v>
          </cell>
          <cell r="C148" t="str">
            <v>New London</v>
          </cell>
          <cell r="D148" t="str">
            <v>Municipality</v>
          </cell>
          <cell r="E148" t="b">
            <v>0</v>
          </cell>
          <cell r="F148" t="str">
            <v>OF</v>
          </cell>
          <cell r="G148" t="str">
            <v>Sewer Only</v>
          </cell>
          <cell r="H148" t="str">
            <v>per 1000 gallons</v>
          </cell>
          <cell r="I148" t="str">
            <v>06-07</v>
          </cell>
          <cell r="K148" t="b">
            <v>0</v>
          </cell>
        </row>
        <row r="149">
          <cell r="A149">
            <v>243</v>
          </cell>
          <cell r="B149" t="str">
            <v>Newland</v>
          </cell>
          <cell r="C149" t="str">
            <v>Newland</v>
          </cell>
          <cell r="D149" t="str">
            <v>Municipality</v>
          </cell>
          <cell r="E149" t="b">
            <v>0</v>
          </cell>
          <cell r="F149" t="str">
            <v>SE</v>
          </cell>
          <cell r="G149" t="str">
            <v>Both Water and Sewer</v>
          </cell>
          <cell r="H149" t="str">
            <v>per 1000 gallons</v>
          </cell>
          <cell r="I149" t="str">
            <v>06-07</v>
          </cell>
          <cell r="K149" t="b">
            <v>0</v>
          </cell>
        </row>
        <row r="150">
          <cell r="A150">
            <v>244</v>
          </cell>
          <cell r="B150" t="str">
            <v>Newport</v>
          </cell>
          <cell r="C150" t="str">
            <v>Newport</v>
          </cell>
          <cell r="D150" t="str">
            <v>Municipality</v>
          </cell>
          <cell r="E150" t="b">
            <v>0</v>
          </cell>
          <cell r="F150" t="str">
            <v>OF</v>
          </cell>
          <cell r="G150" t="str">
            <v>Both Water and Sewer</v>
          </cell>
          <cell r="H150" t="str">
            <v>per 1000 gallons</v>
          </cell>
          <cell r="I150" t="str">
            <v>06-07</v>
          </cell>
          <cell r="J150" t="str">
            <v>Outside water customers charged double. No outside sewer customers.</v>
          </cell>
          <cell r="K150" t="b">
            <v>0</v>
          </cell>
        </row>
        <row r="151">
          <cell r="A151">
            <v>245</v>
          </cell>
          <cell r="B151" t="str">
            <v>Newton</v>
          </cell>
          <cell r="C151" t="str">
            <v>Newton</v>
          </cell>
          <cell r="D151" t="str">
            <v>Municipality</v>
          </cell>
          <cell r="E151" t="b">
            <v>0</v>
          </cell>
          <cell r="F151" t="str">
            <v>SE</v>
          </cell>
          <cell r="G151" t="str">
            <v>Both Water and Sewer</v>
          </cell>
          <cell r="H151" t="str">
            <v>per 1000 gallons</v>
          </cell>
          <cell r="I151" t="str">
            <v>06-07</v>
          </cell>
          <cell r="K151" t="b">
            <v>0</v>
          </cell>
        </row>
        <row r="152">
          <cell r="A152">
            <v>246</v>
          </cell>
          <cell r="B152" t="str">
            <v>Newton Grove</v>
          </cell>
          <cell r="C152" t="str">
            <v>Newton Grove</v>
          </cell>
          <cell r="D152" t="str">
            <v>Municipality</v>
          </cell>
          <cell r="E152" t="b">
            <v>0</v>
          </cell>
          <cell r="F152" t="str">
            <v>OF</v>
          </cell>
          <cell r="G152" t="str">
            <v>Both Water and Sewer</v>
          </cell>
          <cell r="H152" t="str">
            <v>per 1000 gallons</v>
          </cell>
          <cell r="I152" t="str">
            <v>06-07</v>
          </cell>
          <cell r="J152" t="str">
            <v>Has commercial rates.</v>
          </cell>
          <cell r="K152" t="b">
            <v>0</v>
          </cell>
        </row>
        <row r="153">
          <cell r="A153">
            <v>247</v>
          </cell>
          <cell r="B153" t="str">
            <v>Norlina</v>
          </cell>
          <cell r="C153" t="str">
            <v>Norlina</v>
          </cell>
          <cell r="D153" t="str">
            <v>Municipality</v>
          </cell>
          <cell r="E153" t="b">
            <v>0</v>
          </cell>
          <cell r="F153" t="str">
            <v>SE</v>
          </cell>
          <cell r="G153" t="str">
            <v>Both Water and Sewer</v>
          </cell>
          <cell r="H153" t="str">
            <v>per 1000 gallons</v>
          </cell>
          <cell r="I153" t="str">
            <v>06-07</v>
          </cell>
          <cell r="K153" t="b">
            <v>0</v>
          </cell>
          <cell r="L153" t="str">
            <v>Includes $12 Monthly User Fee split evenly between water and sewer ($6 each)</v>
          </cell>
        </row>
        <row r="154">
          <cell r="A154">
            <v>248</v>
          </cell>
          <cell r="B154" t="str">
            <v>North Lenoir Water Corporation</v>
          </cell>
          <cell r="C154" t="str">
            <v>North Lenoir Water Corporation</v>
          </cell>
          <cell r="D154" t="str">
            <v>Not-for-profit</v>
          </cell>
          <cell r="E154" t="b">
            <v>0</v>
          </cell>
          <cell r="F154" t="str">
            <v>SE</v>
          </cell>
          <cell r="G154" t="str">
            <v>Water Only</v>
          </cell>
          <cell r="H154" t="str">
            <v>per 1000 gallons</v>
          </cell>
          <cell r="I154" t="str">
            <v>06-07</v>
          </cell>
          <cell r="J154" t="str">
            <v>Has industrial rates.</v>
          </cell>
          <cell r="K154" t="b">
            <v>0</v>
          </cell>
        </row>
        <row r="155">
          <cell r="A155">
            <v>249</v>
          </cell>
          <cell r="B155" t="str">
            <v>North Wilkesboro</v>
          </cell>
          <cell r="C155" t="str">
            <v>North Wilkesboro</v>
          </cell>
          <cell r="D155" t="str">
            <v>Municipality</v>
          </cell>
          <cell r="E155" t="b">
            <v>0</v>
          </cell>
          <cell r="F155" t="str">
            <v>OF</v>
          </cell>
          <cell r="G155" t="str">
            <v>Both Water and Sewer</v>
          </cell>
          <cell r="H155" t="str">
            <v>per 1000 gallons</v>
          </cell>
          <cell r="I155" t="str">
            <v>06-07</v>
          </cell>
          <cell r="J155" t="str">
            <v>Sewer commercial inside is same as sewer residential inside, but outside residential is different than outside commercial.</v>
          </cell>
          <cell r="K155" t="b">
            <v>0</v>
          </cell>
        </row>
        <row r="156">
          <cell r="A156">
            <v>250</v>
          </cell>
          <cell r="B156" t="str">
            <v>Northampton County</v>
          </cell>
          <cell r="C156" t="str">
            <v>Northampton County</v>
          </cell>
          <cell r="D156" t="str">
            <v>County/District</v>
          </cell>
          <cell r="E156" t="b">
            <v>0</v>
          </cell>
          <cell r="F156" t="str">
            <v>0506</v>
          </cell>
          <cell r="G156" t="str">
            <v>Both Water and Sewer</v>
          </cell>
          <cell r="H156" t="str">
            <v>per 1000 gallons</v>
          </cell>
          <cell r="I156" t="str">
            <v>05-06</v>
          </cell>
          <cell r="K156" t="b">
            <v>0</v>
          </cell>
        </row>
        <row r="157">
          <cell r="A157">
            <v>251</v>
          </cell>
          <cell r="B157" t="str">
            <v>Northwest</v>
          </cell>
          <cell r="C157" t="str">
            <v>Northwest</v>
          </cell>
          <cell r="D157" t="str">
            <v>Municipality</v>
          </cell>
          <cell r="E157" t="b">
            <v>0</v>
          </cell>
          <cell r="F157" t="str">
            <v>SE</v>
          </cell>
          <cell r="G157" t="str">
            <v>Water Only</v>
          </cell>
          <cell r="H157" t="str">
            <v>per 1000 gallons</v>
          </cell>
          <cell r="I157" t="str">
            <v>06-07</v>
          </cell>
          <cell r="K157" t="b">
            <v>0</v>
          </cell>
        </row>
        <row r="158">
          <cell r="A158">
            <v>252</v>
          </cell>
          <cell r="B158" t="str">
            <v>Norwood</v>
          </cell>
          <cell r="C158" t="str">
            <v>Norwood</v>
          </cell>
          <cell r="D158" t="str">
            <v>Municipality</v>
          </cell>
          <cell r="E158" t="b">
            <v>0</v>
          </cell>
          <cell r="F158" t="str">
            <v>SE</v>
          </cell>
          <cell r="G158" t="str">
            <v>Both Water and Sewer</v>
          </cell>
          <cell r="H158" t="str">
            <v>per 1000 gallons</v>
          </cell>
          <cell r="I158" t="str">
            <v>06-07</v>
          </cell>
          <cell r="K158" t="b">
            <v>0</v>
          </cell>
        </row>
        <row r="159">
          <cell r="A159">
            <v>253</v>
          </cell>
          <cell r="B159" t="str">
            <v>Oak Island</v>
          </cell>
          <cell r="C159" t="str">
            <v>Oak Island</v>
          </cell>
          <cell r="D159" t="str">
            <v>Municipality</v>
          </cell>
          <cell r="E159" t="b">
            <v>0</v>
          </cell>
          <cell r="F159" t="str">
            <v>SE</v>
          </cell>
          <cell r="G159" t="str">
            <v>Both Water and Sewer</v>
          </cell>
          <cell r="H159" t="str">
            <v>per 1000 gallons</v>
          </cell>
          <cell r="I159" t="str">
            <v>06-07</v>
          </cell>
          <cell r="K159" t="b">
            <v>0</v>
          </cell>
        </row>
        <row r="160">
          <cell r="A160">
            <v>254</v>
          </cell>
          <cell r="B160" t="str">
            <v>Oakboro</v>
          </cell>
          <cell r="C160" t="str">
            <v>Oakboro</v>
          </cell>
          <cell r="D160" t="str">
            <v>Municipality</v>
          </cell>
          <cell r="E160" t="b">
            <v>0</v>
          </cell>
          <cell r="F160" t="str">
            <v>OF</v>
          </cell>
          <cell r="G160" t="str">
            <v>Both Water and Sewer</v>
          </cell>
          <cell r="H160" t="str">
            <v>per 1000 gallons</v>
          </cell>
          <cell r="I160" t="str">
            <v>06-07</v>
          </cell>
          <cell r="K160" t="b">
            <v>0</v>
          </cell>
        </row>
        <row r="161">
          <cell r="A161">
            <v>255</v>
          </cell>
          <cell r="B161" t="str">
            <v>Ocean Isle Beach</v>
          </cell>
          <cell r="C161" t="str">
            <v>Ocean Isle Beach</v>
          </cell>
          <cell r="D161" t="str">
            <v>Municipality</v>
          </cell>
          <cell r="E161" t="b">
            <v>0</v>
          </cell>
          <cell r="F161" t="str">
            <v>SE</v>
          </cell>
          <cell r="G161" t="str">
            <v>Both Water and Sewer</v>
          </cell>
          <cell r="H161" t="str">
            <v>per 1000 gallons</v>
          </cell>
          <cell r="I161" t="str">
            <v>06-07</v>
          </cell>
          <cell r="K161" t="b">
            <v>0</v>
          </cell>
        </row>
        <row r="162">
          <cell r="A162">
            <v>256</v>
          </cell>
          <cell r="B162" t="str">
            <v>Ocracoke Sanitary District - Step A</v>
          </cell>
          <cell r="C162" t="str">
            <v>Ocracoke Sanitary District</v>
          </cell>
          <cell r="D162" t="str">
            <v>Sanitary District</v>
          </cell>
          <cell r="E162" t="b">
            <v>0</v>
          </cell>
          <cell r="F162" t="str">
            <v>0506</v>
          </cell>
          <cell r="G162" t="str">
            <v>Water Only</v>
          </cell>
          <cell r="H162" t="str">
            <v>per 1000 gallons</v>
          </cell>
          <cell r="I162" t="str">
            <v>05-06</v>
          </cell>
          <cell r="J162" t="str">
            <v>There are three rate steps and you are placed in one based on your average usage June-Sept of previous calendar year. If used 4,990 gal or less, placed in step A. If used 5-9.99K, step B (min Q is 5K). If used 10K+, step C (min Q is 10K). Same rates apply</v>
          </cell>
          <cell r="K162" t="b">
            <v>0</v>
          </cell>
        </row>
        <row r="163">
          <cell r="A163">
            <v>257</v>
          </cell>
          <cell r="B163" t="str">
            <v>Ocracoke Sanitary District - Step B</v>
          </cell>
          <cell r="C163" t="str">
            <v>Ocracoke Sanitary District</v>
          </cell>
          <cell r="D163" t="str">
            <v>Sanitary District</v>
          </cell>
          <cell r="E163" t="b">
            <v>1</v>
          </cell>
          <cell r="F163" t="str">
            <v>0506</v>
          </cell>
          <cell r="G163" t="str">
            <v>Water Only</v>
          </cell>
          <cell r="H163" t="str">
            <v>per 1000 gallons</v>
          </cell>
          <cell r="I163" t="str">
            <v>05-06</v>
          </cell>
          <cell r="J163" t="str">
            <v>There are three rate structures and you are placed in one based on your average usage from last year. Step B (in this model) is for average use of between 5,000 and 9,990 GPM. Step B charges full blocks up to 5000 GPM as minimum.</v>
          </cell>
          <cell r="K163" t="b">
            <v>0</v>
          </cell>
        </row>
        <row r="164">
          <cell r="A164">
            <v>258</v>
          </cell>
          <cell r="B164" t="str">
            <v>Ocracoke Sanitary District - Step C</v>
          </cell>
          <cell r="C164" t="str">
            <v>Ocracoke Sanitary District</v>
          </cell>
          <cell r="D164" t="str">
            <v>Sanitary District</v>
          </cell>
          <cell r="E164" t="b">
            <v>1</v>
          </cell>
          <cell r="F164" t="str">
            <v>0506</v>
          </cell>
          <cell r="G164" t="str">
            <v>Water Only</v>
          </cell>
          <cell r="H164" t="str">
            <v>per 1000 gallons</v>
          </cell>
          <cell r="I164" t="str">
            <v>05-06</v>
          </cell>
          <cell r="J164" t="str">
            <v>There are three rate structures and you are placed in one based on your average usage from last year. Step C (in this model) is for average use of at least 10,000 GPM. Step C charges full blocks up to 10000 GPM as minimum.</v>
          </cell>
          <cell r="K164" t="b">
            <v>0</v>
          </cell>
        </row>
        <row r="165">
          <cell r="A165">
            <v>259</v>
          </cell>
          <cell r="B165" t="str">
            <v>ONWASA - Richlands</v>
          </cell>
          <cell r="C165" t="str">
            <v>ONWASA</v>
          </cell>
          <cell r="D165" t="str">
            <v>Authority</v>
          </cell>
          <cell r="E165" t="b">
            <v>1</v>
          </cell>
          <cell r="F165" t="str">
            <v>OF</v>
          </cell>
          <cell r="G165" t="str">
            <v>Both Water and Sewer</v>
          </cell>
          <cell r="H165" t="str">
            <v>per 1000 gallons</v>
          </cell>
          <cell r="I165" t="str">
            <v>06-07</v>
          </cell>
          <cell r="J165" t="str">
            <v>See ONWASA for other rates.</v>
          </cell>
          <cell r="K165" t="b">
            <v>0</v>
          </cell>
        </row>
        <row r="166">
          <cell r="A166">
            <v>260</v>
          </cell>
          <cell r="B166" t="str">
            <v>Orange-Alamance Water System</v>
          </cell>
          <cell r="C166" t="str">
            <v>Orange-Alamance Water System</v>
          </cell>
          <cell r="D166" t="str">
            <v>Not-for-profit</v>
          </cell>
          <cell r="E166" t="b">
            <v>0</v>
          </cell>
          <cell r="F166" t="str">
            <v>SE</v>
          </cell>
          <cell r="G166" t="str">
            <v>Water Only</v>
          </cell>
          <cell r="H166" t="str">
            <v>per 1000 gallons</v>
          </cell>
          <cell r="I166" t="str">
            <v>06-07</v>
          </cell>
          <cell r="J166" t="str">
            <v>Collects sewer bills for Efland but does not provide sewer services to the town or anywhere else.</v>
          </cell>
          <cell r="K166" t="b">
            <v>0</v>
          </cell>
        </row>
        <row r="167">
          <cell r="A167">
            <v>261</v>
          </cell>
          <cell r="B167" t="str">
            <v>Oriental</v>
          </cell>
          <cell r="C167" t="str">
            <v>Oriental</v>
          </cell>
          <cell r="D167" t="str">
            <v>Municipality</v>
          </cell>
          <cell r="E167" t="b">
            <v>0</v>
          </cell>
          <cell r="F167" t="str">
            <v>SE</v>
          </cell>
          <cell r="G167" t="str">
            <v>Water Only</v>
          </cell>
          <cell r="H167" t="str">
            <v>per 1000 gallons</v>
          </cell>
          <cell r="I167" t="str">
            <v>06-07</v>
          </cell>
          <cell r="K167" t="b">
            <v>0</v>
          </cell>
        </row>
        <row r="168">
          <cell r="A168">
            <v>262</v>
          </cell>
          <cell r="B168" t="str">
            <v>OWASA</v>
          </cell>
          <cell r="C168" t="str">
            <v>OWASA</v>
          </cell>
          <cell r="D168" t="str">
            <v>Authority</v>
          </cell>
          <cell r="E168" t="b">
            <v>0</v>
          </cell>
          <cell r="F168" t="str">
            <v>SE</v>
          </cell>
          <cell r="G168" t="str">
            <v>Both Water and Sewer</v>
          </cell>
          <cell r="H168" t="str">
            <v>per 1000 gallons</v>
          </cell>
          <cell r="I168" t="str">
            <v>06-07</v>
          </cell>
          <cell r="K168" t="b">
            <v>0</v>
          </cell>
        </row>
        <row r="169">
          <cell r="A169">
            <v>263</v>
          </cell>
          <cell r="B169" t="str">
            <v>Oxford</v>
          </cell>
          <cell r="C169" t="str">
            <v>Oxford</v>
          </cell>
          <cell r="D169" t="str">
            <v>Municipality</v>
          </cell>
          <cell r="E169" t="b">
            <v>0</v>
          </cell>
          <cell r="F169" t="str">
            <v>OF</v>
          </cell>
          <cell r="G169" t="str">
            <v>Both Water and Sewer</v>
          </cell>
          <cell r="H169" t="str">
            <v>per 1000 gallons</v>
          </cell>
          <cell r="I169" t="str">
            <v>06-07</v>
          </cell>
          <cell r="J169" t="str">
            <v>Has different charge for meter size of 1.25 inches.</v>
          </cell>
          <cell r="K169" t="b">
            <v>0</v>
          </cell>
        </row>
        <row r="170">
          <cell r="A170">
            <v>264</v>
          </cell>
          <cell r="B170" t="str">
            <v>Pamlico County</v>
          </cell>
          <cell r="C170" t="str">
            <v>Pamlico County</v>
          </cell>
          <cell r="D170" t="str">
            <v>County/District</v>
          </cell>
          <cell r="E170" t="b">
            <v>0</v>
          </cell>
          <cell r="F170" t="str">
            <v>SE</v>
          </cell>
          <cell r="G170" t="str">
            <v>Water Only</v>
          </cell>
          <cell r="H170" t="str">
            <v>per 1000 gallons</v>
          </cell>
          <cell r="I170" t="str">
            <v>06-07</v>
          </cell>
          <cell r="J170" t="str">
            <v>Around 90% of their customers are residential.</v>
          </cell>
          <cell r="K170" t="b">
            <v>0</v>
          </cell>
        </row>
        <row r="171">
          <cell r="A171">
            <v>265</v>
          </cell>
          <cell r="B171" t="str">
            <v>Peachland</v>
          </cell>
          <cell r="C171" t="str">
            <v>Peachland</v>
          </cell>
          <cell r="D171" t="str">
            <v>Municipality</v>
          </cell>
          <cell r="E171" t="b">
            <v>0</v>
          </cell>
          <cell r="F171" t="str">
            <v>OF</v>
          </cell>
          <cell r="G171" t="str">
            <v>Both Water and Sewer</v>
          </cell>
          <cell r="H171" t="str">
            <v>per 1000 gallons</v>
          </cell>
          <cell r="I171" t="str">
            <v>06-07</v>
          </cell>
          <cell r="K171" t="b">
            <v>0</v>
          </cell>
        </row>
        <row r="172">
          <cell r="A172">
            <v>266</v>
          </cell>
          <cell r="B172" t="str">
            <v>Perquimans County</v>
          </cell>
          <cell r="C172" t="str">
            <v>Perquimans County</v>
          </cell>
          <cell r="D172" t="str">
            <v>County/District</v>
          </cell>
          <cell r="E172" t="b">
            <v>0</v>
          </cell>
          <cell r="F172" t="str">
            <v>SE</v>
          </cell>
          <cell r="G172" t="str">
            <v>Water Only</v>
          </cell>
          <cell r="H172" t="str">
            <v>per 1000 gallons</v>
          </cell>
          <cell r="I172" t="str">
            <v>06-07</v>
          </cell>
          <cell r="K172" t="b">
            <v>0</v>
          </cell>
        </row>
        <row r="173">
          <cell r="A173">
            <v>267</v>
          </cell>
          <cell r="B173" t="str">
            <v>Pikeville</v>
          </cell>
          <cell r="C173" t="str">
            <v>Pikeville</v>
          </cell>
          <cell r="D173" t="str">
            <v>Municipality</v>
          </cell>
          <cell r="E173" t="b">
            <v>0</v>
          </cell>
          <cell r="F173" t="str">
            <v>OF</v>
          </cell>
          <cell r="G173" t="str">
            <v>Both Water and Sewer</v>
          </cell>
          <cell r="H173" t="str">
            <v>per 1000 gallons</v>
          </cell>
          <cell r="I173" t="str">
            <v>06-07</v>
          </cell>
          <cell r="K173" t="b">
            <v>0</v>
          </cell>
        </row>
        <row r="174">
          <cell r="A174">
            <v>268</v>
          </cell>
          <cell r="B174" t="str">
            <v>Pilot Mountain</v>
          </cell>
          <cell r="C174" t="str">
            <v>Pilot Mountain</v>
          </cell>
          <cell r="D174" t="str">
            <v>Municipality</v>
          </cell>
          <cell r="E174" t="b">
            <v>0</v>
          </cell>
          <cell r="F174" t="str">
            <v>OF</v>
          </cell>
          <cell r="G174" t="str">
            <v>Both Water and Sewer</v>
          </cell>
          <cell r="H174" t="str">
            <v>per 1000 gallons</v>
          </cell>
          <cell r="I174" t="str">
            <v>06-07</v>
          </cell>
          <cell r="J174" t="str">
            <v>!! SPECIAL CASE !! Two tiered "min" fees+IBT. Fix for 0-1K gallons billing (monthly equivalent) only: WI $10.575; WO $18.975; S $8.965. All other billings are correct.</v>
          </cell>
          <cell r="K174" t="b">
            <v>1</v>
          </cell>
        </row>
        <row r="175">
          <cell r="A175">
            <v>269</v>
          </cell>
          <cell r="B175" t="str">
            <v>Pine Level</v>
          </cell>
          <cell r="C175" t="str">
            <v>Pine Level</v>
          </cell>
          <cell r="D175" t="str">
            <v>Municipality</v>
          </cell>
          <cell r="E175" t="b">
            <v>0</v>
          </cell>
          <cell r="F175" t="str">
            <v>SE</v>
          </cell>
          <cell r="G175" t="str">
            <v>Both Water and Sewer</v>
          </cell>
          <cell r="H175" t="str">
            <v>per 1000 gallons</v>
          </cell>
          <cell r="I175" t="str">
            <v>06-07</v>
          </cell>
          <cell r="J175" t="str">
            <v>Commercial customers use "business sewer" rates - larger customers (industrial, schools, etc.) use "commercial sewer" rates. Shadi called and confirmed that "business sewer" is the correct rate structure. There is no commercial water rates.</v>
          </cell>
          <cell r="K175" t="b">
            <v>0</v>
          </cell>
          <cell r="L175" t="str">
            <v>Commercial sewer rates reflect "Business" rates</v>
          </cell>
        </row>
        <row r="176">
          <cell r="A176">
            <v>270</v>
          </cell>
          <cell r="B176" t="str">
            <v>Pinebluff</v>
          </cell>
          <cell r="C176" t="str">
            <v>Pinebluff</v>
          </cell>
          <cell r="D176" t="str">
            <v>Municipality</v>
          </cell>
          <cell r="E176" t="b">
            <v>0</v>
          </cell>
          <cell r="F176" t="str">
            <v>SE</v>
          </cell>
          <cell r="G176" t="str">
            <v>Both Water and Sewer</v>
          </cell>
          <cell r="H176" t="str">
            <v>per 1000 gallons</v>
          </cell>
          <cell r="I176" t="str">
            <v>06-07</v>
          </cell>
          <cell r="K176" t="b">
            <v>0</v>
          </cell>
        </row>
        <row r="177">
          <cell r="A177">
            <v>271</v>
          </cell>
          <cell r="B177" t="str">
            <v>Pinetops</v>
          </cell>
          <cell r="C177" t="str">
            <v>Pinetops</v>
          </cell>
          <cell r="D177" t="str">
            <v>Municipality</v>
          </cell>
          <cell r="E177" t="b">
            <v>0</v>
          </cell>
          <cell r="F177" t="str">
            <v>SE</v>
          </cell>
          <cell r="G177" t="str">
            <v>Both Water and Sewer</v>
          </cell>
          <cell r="H177" t="str">
            <v>per 1000 gallons</v>
          </cell>
          <cell r="I177" t="str">
            <v>06-07</v>
          </cell>
          <cell r="K177" t="b">
            <v>0</v>
          </cell>
        </row>
        <row r="178">
          <cell r="A178">
            <v>272</v>
          </cell>
          <cell r="B178" t="str">
            <v>Pittsboro</v>
          </cell>
          <cell r="C178" t="str">
            <v>Pittsboro</v>
          </cell>
          <cell r="D178" t="str">
            <v>Municipality</v>
          </cell>
          <cell r="E178" t="b">
            <v>0</v>
          </cell>
          <cell r="F178" t="str">
            <v>OF</v>
          </cell>
          <cell r="G178" t="str">
            <v>Both Water and Sewer</v>
          </cell>
          <cell r="H178" t="str">
            <v>per 1000 gallons</v>
          </cell>
          <cell r="I178" t="str">
            <v>06-07</v>
          </cell>
          <cell r="J178" t="str">
            <v>Does not include garbage collection fee of $12/month.</v>
          </cell>
          <cell r="K178" t="b">
            <v>0</v>
          </cell>
        </row>
        <row r="179">
          <cell r="A179">
            <v>273</v>
          </cell>
          <cell r="B179" t="str">
            <v>Plymouth</v>
          </cell>
          <cell r="C179" t="str">
            <v>Plymouth</v>
          </cell>
          <cell r="D179" t="str">
            <v>Municipality</v>
          </cell>
          <cell r="E179" t="b">
            <v>0</v>
          </cell>
          <cell r="F179" t="str">
            <v>SE</v>
          </cell>
          <cell r="G179" t="str">
            <v>Both Water and Sewer</v>
          </cell>
          <cell r="H179" t="str">
            <v>per 1000 gallons</v>
          </cell>
          <cell r="I179" t="str">
            <v>06-07</v>
          </cell>
          <cell r="K179" t="b">
            <v>0</v>
          </cell>
        </row>
        <row r="180">
          <cell r="A180">
            <v>274</v>
          </cell>
          <cell r="B180" t="str">
            <v>Polkton</v>
          </cell>
          <cell r="C180" t="str">
            <v>Polkton</v>
          </cell>
          <cell r="D180" t="str">
            <v>Municipality</v>
          </cell>
          <cell r="E180" t="b">
            <v>0</v>
          </cell>
          <cell r="F180" t="str">
            <v>OF</v>
          </cell>
          <cell r="G180" t="str">
            <v>Both Water and Sewer</v>
          </cell>
          <cell r="H180" t="str">
            <v>per 1000 gallons</v>
          </cell>
          <cell r="I180" t="str">
            <v>06-07</v>
          </cell>
          <cell r="J180" t="str">
            <v>Has rates for one local shared meter.</v>
          </cell>
          <cell r="K180" t="b">
            <v>0</v>
          </cell>
        </row>
        <row r="181">
          <cell r="A181">
            <v>275</v>
          </cell>
          <cell r="B181" t="str">
            <v>Pollocksville</v>
          </cell>
          <cell r="C181" t="str">
            <v>Pollocksville</v>
          </cell>
          <cell r="D181" t="str">
            <v>Municipality</v>
          </cell>
          <cell r="E181" t="b">
            <v>0</v>
          </cell>
          <cell r="F181" t="str">
            <v>OF</v>
          </cell>
          <cell r="G181" t="str">
            <v>Both Water and Sewer</v>
          </cell>
          <cell r="H181" t="str">
            <v>per 1000 gallons</v>
          </cell>
          <cell r="I181" t="str">
            <v>06-07</v>
          </cell>
          <cell r="K181" t="b">
            <v>0</v>
          </cell>
        </row>
        <row r="182">
          <cell r="A182">
            <v>276</v>
          </cell>
          <cell r="B182" t="str">
            <v>Powellsville</v>
          </cell>
          <cell r="C182" t="str">
            <v>Powellsville</v>
          </cell>
          <cell r="D182" t="str">
            <v>Municipality</v>
          </cell>
          <cell r="E182" t="b">
            <v>0</v>
          </cell>
          <cell r="F182" t="str">
            <v>0506</v>
          </cell>
          <cell r="G182" t="str">
            <v>Water Only</v>
          </cell>
          <cell r="H182" t="str">
            <v>per 1000 gallons</v>
          </cell>
          <cell r="I182" t="str">
            <v>05-06</v>
          </cell>
          <cell r="J182" t="str">
            <v>Flat rate of $21 for inside includes $4 for garbage pickup (not included in the model) - outside charge is $17 which does not include garbage pickup. No sewage, but in process of obtaining sewage grant. Will revert to reading meters after sewer installed.</v>
          </cell>
          <cell r="K182" t="b">
            <v>0</v>
          </cell>
        </row>
        <row r="183">
          <cell r="A183">
            <v>277</v>
          </cell>
          <cell r="B183" t="str">
            <v>Princeton</v>
          </cell>
          <cell r="C183" t="str">
            <v>Princeton</v>
          </cell>
          <cell r="D183" t="str">
            <v>Municipality</v>
          </cell>
          <cell r="E183" t="b">
            <v>0</v>
          </cell>
          <cell r="F183" t="str">
            <v>SE</v>
          </cell>
          <cell r="G183" t="str">
            <v>Both Water and Sewer</v>
          </cell>
          <cell r="H183" t="str">
            <v>per 1000 gallons</v>
          </cell>
          <cell r="I183" t="str">
            <v>06-07</v>
          </cell>
          <cell r="K183" t="b">
            <v>0</v>
          </cell>
        </row>
        <row r="184">
          <cell r="A184">
            <v>278</v>
          </cell>
          <cell r="B184" t="str">
            <v>Princeville</v>
          </cell>
          <cell r="C184" t="str">
            <v>Princeville</v>
          </cell>
          <cell r="D184" t="str">
            <v>Municipality</v>
          </cell>
          <cell r="E184" t="b">
            <v>0</v>
          </cell>
          <cell r="F184" t="str">
            <v>SE</v>
          </cell>
          <cell r="G184" t="str">
            <v>Both Water and Sewer</v>
          </cell>
          <cell r="H184" t="str">
            <v>per 1000 gallons</v>
          </cell>
          <cell r="I184" t="str">
            <v>06-07</v>
          </cell>
          <cell r="K184" t="b">
            <v>0</v>
          </cell>
        </row>
        <row r="185">
          <cell r="A185">
            <v>279</v>
          </cell>
          <cell r="B185" t="str">
            <v>Raeford</v>
          </cell>
          <cell r="C185" t="str">
            <v>Raeford</v>
          </cell>
          <cell r="D185" t="str">
            <v>Municipality</v>
          </cell>
          <cell r="E185" t="b">
            <v>0</v>
          </cell>
          <cell r="F185" t="str">
            <v>SE</v>
          </cell>
          <cell r="G185" t="str">
            <v>Both Water and Sewer</v>
          </cell>
          <cell r="H185" t="str">
            <v>per 1000 gallons</v>
          </cell>
          <cell r="I185" t="str">
            <v>06-07</v>
          </cell>
          <cell r="K185" t="b">
            <v>0</v>
          </cell>
        </row>
        <row r="186">
          <cell r="A186">
            <v>280</v>
          </cell>
          <cell r="B186" t="str">
            <v>Raleigh</v>
          </cell>
          <cell r="C186" t="str">
            <v>Raleigh</v>
          </cell>
          <cell r="D186" t="str">
            <v>Municipality</v>
          </cell>
          <cell r="E186" t="b">
            <v>0</v>
          </cell>
          <cell r="F186" t="str">
            <v>OF</v>
          </cell>
          <cell r="G186" t="str">
            <v>Both Water and Sewer</v>
          </cell>
          <cell r="H186" t="str">
            <v>per 100 cf</v>
          </cell>
          <cell r="I186" t="str">
            <v>06-07</v>
          </cell>
          <cell r="J186" t="str">
            <v>Has unique rates for Garner, Rolesville, Wendell.</v>
          </cell>
          <cell r="K186" t="b">
            <v>0</v>
          </cell>
        </row>
        <row r="187">
          <cell r="A187">
            <v>281</v>
          </cell>
          <cell r="B187" t="str">
            <v>Ramseur</v>
          </cell>
          <cell r="C187" t="str">
            <v>Ramseur</v>
          </cell>
          <cell r="D187" t="str">
            <v>Municipality</v>
          </cell>
          <cell r="E187" t="b">
            <v>0</v>
          </cell>
          <cell r="F187" t="str">
            <v>of</v>
          </cell>
          <cell r="G187" t="str">
            <v>Both Water and Sewer</v>
          </cell>
          <cell r="H187" t="str">
            <v>per 1000 gallons</v>
          </cell>
          <cell r="I187" t="str">
            <v>06-07</v>
          </cell>
          <cell r="K187" t="b">
            <v>0</v>
          </cell>
        </row>
        <row r="188">
          <cell r="A188">
            <v>282</v>
          </cell>
          <cell r="B188" t="str">
            <v>Randleman</v>
          </cell>
          <cell r="C188" t="str">
            <v>Randleman</v>
          </cell>
          <cell r="D188" t="str">
            <v>Municipality</v>
          </cell>
          <cell r="E188" t="b">
            <v>0</v>
          </cell>
          <cell r="F188" t="str">
            <v>0506</v>
          </cell>
          <cell r="G188" t="str">
            <v>Both Water and Sewer</v>
          </cell>
          <cell r="H188" t="str">
            <v>per 1000 gallons</v>
          </cell>
          <cell r="I188" t="str">
            <v>05-06</v>
          </cell>
          <cell r="K188" t="b">
            <v>0</v>
          </cell>
        </row>
        <row r="189">
          <cell r="A189">
            <v>283</v>
          </cell>
          <cell r="B189" t="str">
            <v>Red Springs</v>
          </cell>
          <cell r="C189" t="str">
            <v>Red Springs</v>
          </cell>
          <cell r="D189" t="str">
            <v>Municipality</v>
          </cell>
          <cell r="E189" t="b">
            <v>0</v>
          </cell>
          <cell r="F189" t="str">
            <v>SE</v>
          </cell>
          <cell r="G189" t="str">
            <v>Both Water and Sewer</v>
          </cell>
          <cell r="H189" t="str">
            <v>per 1000 gallons</v>
          </cell>
          <cell r="I189" t="str">
            <v>06-07</v>
          </cell>
          <cell r="K189" t="b">
            <v>0</v>
          </cell>
        </row>
        <row r="190">
          <cell r="A190">
            <v>284</v>
          </cell>
          <cell r="B190" t="str">
            <v>Reidsville</v>
          </cell>
          <cell r="C190" t="str">
            <v>Reidsville</v>
          </cell>
          <cell r="D190" t="str">
            <v>Municipality</v>
          </cell>
          <cell r="E190" t="b">
            <v>0</v>
          </cell>
          <cell r="F190" t="str">
            <v>SE</v>
          </cell>
          <cell r="G190" t="str">
            <v>Both Water and Sewer</v>
          </cell>
          <cell r="H190" t="str">
            <v>per 100 cf</v>
          </cell>
          <cell r="I190" t="str">
            <v>06-07</v>
          </cell>
          <cell r="K190" t="b">
            <v>0</v>
          </cell>
        </row>
        <row r="191">
          <cell r="A191">
            <v>285</v>
          </cell>
          <cell r="B191" t="str">
            <v>Rhodhiss</v>
          </cell>
          <cell r="C191" t="str">
            <v>Rhodhiss</v>
          </cell>
          <cell r="D191" t="str">
            <v>Municipality</v>
          </cell>
          <cell r="E191" t="b">
            <v>0</v>
          </cell>
          <cell r="F191" t="str">
            <v>0506</v>
          </cell>
          <cell r="G191" t="str">
            <v>Both Water and Sewer</v>
          </cell>
          <cell r="H191" t="str">
            <v>per 1000 gallons</v>
          </cell>
          <cell r="I191" t="str">
            <v>05-06</v>
          </cell>
          <cell r="K191" t="b">
            <v>0</v>
          </cell>
        </row>
        <row r="192">
          <cell r="A192">
            <v>286</v>
          </cell>
          <cell r="B192" t="str">
            <v>River Bend</v>
          </cell>
          <cell r="C192" t="str">
            <v>River Bend</v>
          </cell>
          <cell r="D192" t="str">
            <v>Municipality</v>
          </cell>
          <cell r="E192" t="b">
            <v>0</v>
          </cell>
          <cell r="F192" t="str">
            <v>SE</v>
          </cell>
          <cell r="G192" t="str">
            <v>Both Water and Sewer</v>
          </cell>
          <cell r="H192" t="str">
            <v>per 1000 gallons</v>
          </cell>
          <cell r="I192" t="str">
            <v>06-07</v>
          </cell>
          <cell r="J192" t="str">
            <v>Monthly charges on rate sheet are multiplied by 2 to account for bimonthly billing.</v>
          </cell>
          <cell r="K192" t="b">
            <v>0</v>
          </cell>
        </row>
        <row r="193">
          <cell r="A193">
            <v>287</v>
          </cell>
          <cell r="B193" t="str">
            <v>Roanoke Rapids Sanitary District</v>
          </cell>
          <cell r="C193" t="str">
            <v>Roanoke Rapids Sanitary District</v>
          </cell>
          <cell r="D193" t="str">
            <v>Sanitary District</v>
          </cell>
          <cell r="E193" t="b">
            <v>0</v>
          </cell>
          <cell r="F193" t="str">
            <v>SE</v>
          </cell>
          <cell r="G193" t="str">
            <v>Both Water and Sewer</v>
          </cell>
          <cell r="H193" t="str">
            <v>per 1000 gallons</v>
          </cell>
          <cell r="I193" t="str">
            <v>06-07</v>
          </cell>
          <cell r="K193" t="b">
            <v>0</v>
          </cell>
        </row>
        <row r="194">
          <cell r="A194">
            <v>288</v>
          </cell>
          <cell r="B194" t="str">
            <v>Robbins</v>
          </cell>
          <cell r="C194" t="str">
            <v>Robbins</v>
          </cell>
          <cell r="D194" t="str">
            <v>Municipality</v>
          </cell>
          <cell r="E194" t="b">
            <v>0</v>
          </cell>
          <cell r="F194" t="str">
            <v>0506</v>
          </cell>
          <cell r="G194" t="str">
            <v>Both Water and Sewer</v>
          </cell>
          <cell r="H194" t="str">
            <v>per 1000 gallons</v>
          </cell>
          <cell r="I194" t="str">
            <v>05-06</v>
          </cell>
          <cell r="K194" t="b">
            <v>0</v>
          </cell>
        </row>
        <row r="195">
          <cell r="A195">
            <v>289</v>
          </cell>
          <cell r="B195" t="str">
            <v>Robbinsville</v>
          </cell>
          <cell r="C195" t="str">
            <v>Robbinsville</v>
          </cell>
          <cell r="D195" t="str">
            <v>Municipality</v>
          </cell>
          <cell r="E195" t="b">
            <v>0</v>
          </cell>
          <cell r="F195" t="str">
            <v>SE</v>
          </cell>
          <cell r="G195" t="str">
            <v>Both Water and Sewer</v>
          </cell>
          <cell r="H195" t="str">
            <v>per 1000 gallons</v>
          </cell>
          <cell r="I195" t="str">
            <v>06-07</v>
          </cell>
          <cell r="K195" t="b">
            <v>0</v>
          </cell>
        </row>
        <row r="196">
          <cell r="A196">
            <v>290</v>
          </cell>
          <cell r="B196" t="str">
            <v>Robeson County</v>
          </cell>
          <cell r="C196" t="str">
            <v>Robeson County</v>
          </cell>
          <cell r="D196" t="str">
            <v>County/District</v>
          </cell>
          <cell r="E196" t="b">
            <v>0</v>
          </cell>
          <cell r="F196" t="str">
            <v>SE</v>
          </cell>
          <cell r="G196" t="str">
            <v>Water Only</v>
          </cell>
          <cell r="H196" t="str">
            <v>per 1000 gallons</v>
          </cell>
          <cell r="I196" t="str">
            <v>06-07</v>
          </cell>
          <cell r="K196" t="b">
            <v>0</v>
          </cell>
        </row>
        <row r="197">
          <cell r="A197">
            <v>291</v>
          </cell>
          <cell r="B197" t="str">
            <v>Rockingham</v>
          </cell>
          <cell r="C197" t="str">
            <v>Rockingham</v>
          </cell>
          <cell r="D197" t="str">
            <v>Municipality</v>
          </cell>
          <cell r="E197" t="b">
            <v>0</v>
          </cell>
          <cell r="F197" t="str">
            <v>OF</v>
          </cell>
          <cell r="G197" t="str">
            <v>Both Water and Sewer</v>
          </cell>
          <cell r="H197" t="str">
            <v>per 1000 gallons</v>
          </cell>
          <cell r="I197" t="str">
            <v>06-07</v>
          </cell>
          <cell r="J197" t="str">
            <v>Has industrial rates. Responded that it does not have commercial rates in survey.</v>
          </cell>
          <cell r="K197" t="b">
            <v>0</v>
          </cell>
        </row>
        <row r="198">
          <cell r="A198">
            <v>292</v>
          </cell>
          <cell r="B198" t="str">
            <v>Rocky Mount</v>
          </cell>
          <cell r="C198" t="str">
            <v>Rocky Mount</v>
          </cell>
          <cell r="D198" t="str">
            <v>Municipality</v>
          </cell>
          <cell r="E198" t="b">
            <v>0</v>
          </cell>
          <cell r="F198" t="str">
            <v>SE</v>
          </cell>
          <cell r="G198" t="str">
            <v>Both Water and Sewer</v>
          </cell>
          <cell r="H198" t="str">
            <v>per 100 cf</v>
          </cell>
          <cell r="I198" t="str">
            <v>06-07</v>
          </cell>
          <cell r="K198" t="b">
            <v>0</v>
          </cell>
        </row>
        <row r="199">
          <cell r="A199">
            <v>293</v>
          </cell>
          <cell r="B199" t="str">
            <v>Rose Hill</v>
          </cell>
          <cell r="C199" t="str">
            <v>Rose Hill</v>
          </cell>
          <cell r="D199" t="str">
            <v>Municipality</v>
          </cell>
          <cell r="E199" t="b">
            <v>0</v>
          </cell>
          <cell r="F199" t="str">
            <v>SE</v>
          </cell>
          <cell r="G199" t="str">
            <v>Both Water and Sewer</v>
          </cell>
          <cell r="H199" t="str">
            <v>per 1000 gallons</v>
          </cell>
          <cell r="I199" t="str">
            <v>06-07</v>
          </cell>
          <cell r="J199" t="str">
            <v>Lists commercial rates for sewer, but they are same as residential sewer rates</v>
          </cell>
          <cell r="K199" t="b">
            <v>0</v>
          </cell>
        </row>
        <row r="200">
          <cell r="A200">
            <v>294</v>
          </cell>
          <cell r="B200" t="str">
            <v>Roseboro</v>
          </cell>
          <cell r="C200" t="str">
            <v>Roseboro</v>
          </cell>
          <cell r="D200" t="str">
            <v>Municipality</v>
          </cell>
          <cell r="E200" t="b">
            <v>0</v>
          </cell>
          <cell r="F200" t="str">
            <v>OF</v>
          </cell>
          <cell r="G200" t="str">
            <v>Both Water and Sewer</v>
          </cell>
          <cell r="H200" t="str">
            <v>per 1000 gallons</v>
          </cell>
          <cell r="I200" t="str">
            <v>06-07</v>
          </cell>
          <cell r="K200" t="b">
            <v>0</v>
          </cell>
        </row>
        <row r="201">
          <cell r="A201">
            <v>295</v>
          </cell>
          <cell r="B201" t="str">
            <v>Rosman</v>
          </cell>
          <cell r="C201" t="str">
            <v>Rosman</v>
          </cell>
          <cell r="D201" t="str">
            <v>Municipality</v>
          </cell>
          <cell r="E201" t="b">
            <v>0</v>
          </cell>
          <cell r="F201" t="str">
            <v>SE</v>
          </cell>
          <cell r="G201" t="str">
            <v>Both Water and Sewer</v>
          </cell>
          <cell r="H201" t="str">
            <v>per 1000 gallons</v>
          </cell>
          <cell r="I201" t="str">
            <v>06-07</v>
          </cell>
          <cell r="K201" t="b">
            <v>0</v>
          </cell>
        </row>
        <row r="202">
          <cell r="A202">
            <v>296</v>
          </cell>
          <cell r="B202" t="str">
            <v>Rowland</v>
          </cell>
          <cell r="C202" t="str">
            <v>Rowland</v>
          </cell>
          <cell r="D202" t="str">
            <v>Municipality</v>
          </cell>
          <cell r="E202" t="b">
            <v>0</v>
          </cell>
          <cell r="F202" t="str">
            <v>OF</v>
          </cell>
          <cell r="G202" t="str">
            <v>Both Water and Sewer</v>
          </cell>
          <cell r="H202" t="str">
            <v>per 1000 gallons</v>
          </cell>
          <cell r="I202" t="str">
            <v>06-07</v>
          </cell>
          <cell r="J202" t="str">
            <v>!! SPECIAL CASE !! Add debt service charge which is based on consumption to all bills (W/S Res/Comm In/Out). For each bill, regardless of type, add the following: 0-2k: $2.885.    2.1-5k  $4.04.     5.1-10k   $5.195.    10.1-25k  $6.35.    25.1k+  $9.815.</v>
          </cell>
          <cell r="K202" t="b">
            <v>1</v>
          </cell>
          <cell r="L202" t="str">
            <v>Includes debt service fee, split evenly between water and sewer bills.</v>
          </cell>
        </row>
        <row r="203">
          <cell r="A203">
            <v>297</v>
          </cell>
          <cell r="B203" t="str">
            <v>Roxobel</v>
          </cell>
          <cell r="C203" t="str">
            <v>Roxobel</v>
          </cell>
          <cell r="D203" t="str">
            <v>Municipality</v>
          </cell>
          <cell r="E203" t="b">
            <v>0</v>
          </cell>
          <cell r="F203" t="str">
            <v>SE</v>
          </cell>
          <cell r="G203" t="str">
            <v>Water Only</v>
          </cell>
          <cell r="H203" t="str">
            <v>per 1000 gallons</v>
          </cell>
          <cell r="I203" t="str">
            <v>06-07</v>
          </cell>
          <cell r="K203" t="b">
            <v>0</v>
          </cell>
        </row>
        <row r="204">
          <cell r="A204">
            <v>298</v>
          </cell>
          <cell r="B204" t="str">
            <v>Rutherford College</v>
          </cell>
          <cell r="C204" t="str">
            <v>Rutherford College</v>
          </cell>
          <cell r="D204" t="str">
            <v>Municipality</v>
          </cell>
          <cell r="E204" t="b">
            <v>0</v>
          </cell>
          <cell r="F204" t="str">
            <v>SE</v>
          </cell>
          <cell r="G204" t="str">
            <v>Sewer Only</v>
          </cell>
          <cell r="H204" t="str">
            <v>per 1000 gallons</v>
          </cell>
          <cell r="I204" t="str">
            <v>06-07</v>
          </cell>
          <cell r="K204" t="b">
            <v>0</v>
          </cell>
        </row>
        <row r="205">
          <cell r="A205">
            <v>299</v>
          </cell>
          <cell r="B205" t="str">
            <v>Rutherfordton</v>
          </cell>
          <cell r="C205" t="str">
            <v>Rutherfordton</v>
          </cell>
          <cell r="D205" t="str">
            <v>Municipality</v>
          </cell>
          <cell r="E205" t="b">
            <v>0</v>
          </cell>
          <cell r="F205" t="str">
            <v>OF</v>
          </cell>
          <cell r="G205" t="str">
            <v>Sewer Only</v>
          </cell>
          <cell r="H205" t="str">
            <v>per 1000 gallons</v>
          </cell>
          <cell r="I205" t="str">
            <v>06-07</v>
          </cell>
          <cell r="J205" t="str">
            <v>Sewer charges collected by the Broad River Water Authority by contract (but set by the town).  See BRWA Rate Sheet for sewer rates. Water is provided by Broad River Water Authority.</v>
          </cell>
          <cell r="K205" t="b">
            <v>0</v>
          </cell>
        </row>
        <row r="206">
          <cell r="A206">
            <v>300</v>
          </cell>
          <cell r="B206" t="str">
            <v>Salemburg</v>
          </cell>
          <cell r="C206" t="str">
            <v>Salemburg</v>
          </cell>
          <cell r="D206" t="str">
            <v>Municipality</v>
          </cell>
          <cell r="E206" t="b">
            <v>0</v>
          </cell>
          <cell r="F206" t="str">
            <v>SE</v>
          </cell>
          <cell r="G206" t="str">
            <v>Both Water and Sewer</v>
          </cell>
          <cell r="H206" t="str">
            <v>per 1000 gallons</v>
          </cell>
          <cell r="I206" t="str">
            <v>06-07</v>
          </cell>
          <cell r="J206" t="str">
            <v>Sewer for out of town residents is limited.</v>
          </cell>
          <cell r="K206" t="b">
            <v>0</v>
          </cell>
        </row>
        <row r="207">
          <cell r="A207">
            <v>301</v>
          </cell>
          <cell r="B207" t="str">
            <v>Salisbury-Rowan Utilities</v>
          </cell>
          <cell r="C207" t="str">
            <v>Salisbury-Rowan Utilities</v>
          </cell>
          <cell r="D207" t="str">
            <v>Municipality</v>
          </cell>
          <cell r="E207" t="b">
            <v>0</v>
          </cell>
          <cell r="F207" t="str">
            <v>SE</v>
          </cell>
          <cell r="G207" t="str">
            <v>Both Water and Sewer</v>
          </cell>
          <cell r="H207" t="str">
            <v>per 100 cf</v>
          </cell>
          <cell r="I207" t="str">
            <v>06-07</v>
          </cell>
          <cell r="J207" t="str">
            <v>Salisbury-Rowan Utilities currently serves residential and business customers in the cities of Rockwell, Salisbury, Spencer, East Spencer, and Granite Quarry.</v>
          </cell>
          <cell r="K207" t="b">
            <v>0</v>
          </cell>
        </row>
        <row r="208">
          <cell r="A208">
            <v>302</v>
          </cell>
          <cell r="B208" t="str">
            <v>Saluda</v>
          </cell>
          <cell r="C208" t="str">
            <v>Saluda</v>
          </cell>
          <cell r="D208" t="str">
            <v>Municipality</v>
          </cell>
          <cell r="E208" t="b">
            <v>0</v>
          </cell>
          <cell r="F208" t="str">
            <v>of</v>
          </cell>
          <cell r="G208" t="str">
            <v>Both Water and Sewer</v>
          </cell>
          <cell r="H208" t="str">
            <v>per 1000 gallons</v>
          </cell>
          <cell r="I208" t="str">
            <v>06-07</v>
          </cell>
          <cell r="K208" t="b">
            <v>0</v>
          </cell>
        </row>
        <row r="209">
          <cell r="A209">
            <v>303</v>
          </cell>
          <cell r="B209" t="str">
            <v>Sanford</v>
          </cell>
          <cell r="C209" t="str">
            <v>Sanford</v>
          </cell>
          <cell r="D209" t="str">
            <v>Municipality</v>
          </cell>
          <cell r="E209" t="b">
            <v>0</v>
          </cell>
          <cell r="F209" t="str">
            <v>SE</v>
          </cell>
          <cell r="G209" t="str">
            <v>Both Water and Sewer</v>
          </cell>
          <cell r="H209" t="str">
            <v>per 100 cf</v>
          </cell>
          <cell r="I209" t="str">
            <v>06-07</v>
          </cell>
          <cell r="K209" t="b">
            <v>0</v>
          </cell>
        </row>
        <row r="210">
          <cell r="A210">
            <v>304</v>
          </cell>
          <cell r="B210" t="str">
            <v>Sawmills</v>
          </cell>
          <cell r="C210" t="str">
            <v>Sawmills</v>
          </cell>
          <cell r="D210" t="str">
            <v>Municipality</v>
          </cell>
          <cell r="E210" t="b">
            <v>0</v>
          </cell>
          <cell r="F210" t="str">
            <v>OF</v>
          </cell>
          <cell r="G210" t="str">
            <v>Both Water and Sewer</v>
          </cell>
          <cell r="H210" t="str">
            <v>per 1000 gallons</v>
          </cell>
          <cell r="I210" t="str">
            <v>06-07</v>
          </cell>
          <cell r="K210" t="b">
            <v>0</v>
          </cell>
        </row>
        <row r="211">
          <cell r="A211">
            <v>305</v>
          </cell>
          <cell r="B211" t="str">
            <v>Scotland Neck</v>
          </cell>
          <cell r="C211" t="str">
            <v>Scotland Neck</v>
          </cell>
          <cell r="D211" t="str">
            <v>Municipality</v>
          </cell>
          <cell r="E211" t="b">
            <v>0</v>
          </cell>
          <cell r="F211" t="str">
            <v>OF</v>
          </cell>
          <cell r="G211" t="str">
            <v>Both Water and Sewer</v>
          </cell>
          <cell r="H211" t="str">
            <v>per 1000 gallons</v>
          </cell>
          <cell r="I211" t="str">
            <v>06-07</v>
          </cell>
          <cell r="J211" t="str">
            <v>Sewer charges based upon water gallon usage. Also lists sewer commercial rates, but they are the same as residential sewer rates so they are not inlcuded here.</v>
          </cell>
          <cell r="K211" t="b">
            <v>0</v>
          </cell>
        </row>
        <row r="212">
          <cell r="A212">
            <v>306</v>
          </cell>
          <cell r="B212" t="str">
            <v>Seaboard</v>
          </cell>
          <cell r="C212" t="str">
            <v>Seaboard</v>
          </cell>
          <cell r="D212" t="str">
            <v>Municipality</v>
          </cell>
          <cell r="E212" t="b">
            <v>0</v>
          </cell>
          <cell r="F212" t="str">
            <v>0506</v>
          </cell>
          <cell r="G212" t="str">
            <v>Both Water and Sewer</v>
          </cell>
          <cell r="H212" t="str">
            <v>per 1000 gallons</v>
          </cell>
          <cell r="I212" t="str">
            <v>05-06</v>
          </cell>
          <cell r="K212" t="b">
            <v>0</v>
          </cell>
        </row>
        <row r="213">
          <cell r="A213">
            <v>307</v>
          </cell>
          <cell r="B213" t="str">
            <v>Selma</v>
          </cell>
          <cell r="C213" t="str">
            <v>Selma</v>
          </cell>
          <cell r="D213" t="str">
            <v>Municipality</v>
          </cell>
          <cell r="E213" t="b">
            <v>0</v>
          </cell>
          <cell r="F213" t="str">
            <v>SE</v>
          </cell>
          <cell r="G213" t="str">
            <v>Both Water and Sewer</v>
          </cell>
          <cell r="H213" t="str">
            <v>per 1000 gallons</v>
          </cell>
          <cell r="I213" t="str">
            <v>06-07</v>
          </cell>
          <cell r="K213" t="b">
            <v>0</v>
          </cell>
        </row>
        <row r="214">
          <cell r="A214">
            <v>308</v>
          </cell>
          <cell r="B214" t="str">
            <v>Seven Devils</v>
          </cell>
          <cell r="C214" t="str">
            <v>Seven Devils</v>
          </cell>
          <cell r="D214" t="str">
            <v>Municipality</v>
          </cell>
          <cell r="E214" t="b">
            <v>0</v>
          </cell>
          <cell r="F214" t="str">
            <v>of</v>
          </cell>
          <cell r="G214" t="str">
            <v>Water Only</v>
          </cell>
          <cell r="H214" t="str">
            <v>per 1000 gallons</v>
          </cell>
          <cell r="I214" t="str">
            <v>06-07</v>
          </cell>
          <cell r="J214" t="str">
            <v>No outside rate.</v>
          </cell>
          <cell r="K214" t="b">
            <v>0</v>
          </cell>
        </row>
        <row r="215">
          <cell r="A215">
            <v>309</v>
          </cell>
          <cell r="B215" t="str">
            <v>Shallotte</v>
          </cell>
          <cell r="C215" t="str">
            <v>Shallotte</v>
          </cell>
          <cell r="D215" t="str">
            <v>Municipality</v>
          </cell>
          <cell r="E215" t="b">
            <v>0</v>
          </cell>
          <cell r="F215" t="str">
            <v>SE</v>
          </cell>
          <cell r="G215" t="str">
            <v>Both Water and Sewer</v>
          </cell>
          <cell r="H215" t="str">
            <v>per 1000 gallons</v>
          </cell>
          <cell r="I215" t="str">
            <v>06-07</v>
          </cell>
          <cell r="K215" t="b">
            <v>0</v>
          </cell>
        </row>
        <row r="216">
          <cell r="A216">
            <v>310</v>
          </cell>
          <cell r="B216" t="str">
            <v>Sharpsburg</v>
          </cell>
          <cell r="C216" t="str">
            <v>Sharpsburg</v>
          </cell>
          <cell r="D216" t="str">
            <v>Municipality</v>
          </cell>
          <cell r="E216" t="b">
            <v>0</v>
          </cell>
          <cell r="F216" t="str">
            <v>SE</v>
          </cell>
          <cell r="G216" t="str">
            <v>Both Water and Sewer</v>
          </cell>
          <cell r="H216" t="str">
            <v>per 1000 gallons</v>
          </cell>
          <cell r="I216" t="str">
            <v>06-07</v>
          </cell>
          <cell r="J216" t="str">
            <v>!! SPECIAL CASE !! Tiered minimum. For WI: $12.15 for 0-1K. Correct for all others. For SI: $12.57 for 0-1K. Correct for all others.</v>
          </cell>
          <cell r="K216" t="b">
            <v>1</v>
          </cell>
          <cell r="L216" t="str">
            <v>Minimum bill for inside customers is tiered based on consumption; highest minimum bill and allowance shown</v>
          </cell>
        </row>
        <row r="217">
          <cell r="A217">
            <v>311</v>
          </cell>
          <cell r="B217" t="str">
            <v>Shelby</v>
          </cell>
          <cell r="C217" t="str">
            <v>Shelby</v>
          </cell>
          <cell r="D217" t="str">
            <v>Municipality</v>
          </cell>
          <cell r="E217" t="b">
            <v>0</v>
          </cell>
          <cell r="F217" t="str">
            <v>SE</v>
          </cell>
          <cell r="G217" t="str">
            <v>Both Water and Sewer</v>
          </cell>
          <cell r="H217" t="str">
            <v>per 1000 gallons</v>
          </cell>
          <cell r="I217" t="str">
            <v>06-07</v>
          </cell>
          <cell r="K217" t="b">
            <v>0</v>
          </cell>
        </row>
        <row r="218">
          <cell r="A218">
            <v>312</v>
          </cell>
          <cell r="B218" t="str">
            <v>Siler City</v>
          </cell>
          <cell r="C218" t="str">
            <v>Siler City</v>
          </cell>
          <cell r="D218" t="str">
            <v>Municipality</v>
          </cell>
          <cell r="E218" t="b">
            <v>0</v>
          </cell>
          <cell r="F218" t="str">
            <v>of</v>
          </cell>
          <cell r="G218" t="str">
            <v>Both Water and Sewer</v>
          </cell>
          <cell r="H218" t="str">
            <v>per 1000 gallons</v>
          </cell>
          <cell r="I218" t="str">
            <v>06-07</v>
          </cell>
          <cell r="K218" t="b">
            <v>0</v>
          </cell>
        </row>
        <row r="219">
          <cell r="A219">
            <v>313</v>
          </cell>
          <cell r="B219" t="str">
            <v>Smithfield</v>
          </cell>
          <cell r="C219" t="str">
            <v>Smithfield</v>
          </cell>
          <cell r="D219" t="str">
            <v>Municipality</v>
          </cell>
          <cell r="E219" t="b">
            <v>0</v>
          </cell>
          <cell r="F219" t="str">
            <v>OF</v>
          </cell>
          <cell r="G219" t="str">
            <v>Both Water and Sewer</v>
          </cell>
          <cell r="H219" t="str">
            <v>per 1000 gallons</v>
          </cell>
          <cell r="I219" t="str">
            <v>06-07</v>
          </cell>
          <cell r="K219" t="b">
            <v>0</v>
          </cell>
        </row>
        <row r="220">
          <cell r="A220">
            <v>314</v>
          </cell>
          <cell r="B220" t="str">
            <v>Snow Hill</v>
          </cell>
          <cell r="C220" t="str">
            <v>Snow Hill</v>
          </cell>
          <cell r="D220" t="str">
            <v>Municipality</v>
          </cell>
          <cell r="E220" t="b">
            <v>0</v>
          </cell>
          <cell r="F220" t="str">
            <v>SE</v>
          </cell>
          <cell r="G220" t="str">
            <v>Both Water and Sewer</v>
          </cell>
          <cell r="H220" t="str">
            <v>per 1000 gallons</v>
          </cell>
          <cell r="I220" t="str">
            <v>06-07</v>
          </cell>
          <cell r="K220" t="b">
            <v>0</v>
          </cell>
        </row>
        <row r="221">
          <cell r="A221">
            <v>315</v>
          </cell>
          <cell r="B221" t="str">
            <v>South Camden Water &amp; Sewer District</v>
          </cell>
          <cell r="C221" t="str">
            <v>South Camden Water &amp; Sewer District</v>
          </cell>
          <cell r="D221" t="str">
            <v>County/District</v>
          </cell>
          <cell r="E221" t="b">
            <v>0</v>
          </cell>
          <cell r="F221" t="str">
            <v>0506</v>
          </cell>
          <cell r="G221" t="str">
            <v>Water Only</v>
          </cell>
          <cell r="H221" t="str">
            <v>per 1000 gallons</v>
          </cell>
          <cell r="I221" t="str">
            <v>05-06</v>
          </cell>
          <cell r="J221" t="str">
            <v>Has bulk water rates.</v>
          </cell>
          <cell r="K221" t="b">
            <v>0</v>
          </cell>
        </row>
        <row r="222">
          <cell r="A222">
            <v>316</v>
          </cell>
          <cell r="B222" t="str">
            <v>Southern Pines</v>
          </cell>
          <cell r="C222" t="str">
            <v>Southern Pines</v>
          </cell>
          <cell r="D222" t="str">
            <v>Municipality</v>
          </cell>
          <cell r="E222" t="b">
            <v>0</v>
          </cell>
          <cell r="F222" t="str">
            <v>SE</v>
          </cell>
          <cell r="G222" t="str">
            <v>Both Water and Sewer</v>
          </cell>
          <cell r="H222" t="str">
            <v>per 1000 gallons</v>
          </cell>
          <cell r="I222" t="str">
            <v>06-07</v>
          </cell>
          <cell r="K222" t="b">
            <v>0</v>
          </cell>
        </row>
        <row r="223">
          <cell r="A223">
            <v>317</v>
          </cell>
          <cell r="B223" t="str">
            <v>Southport</v>
          </cell>
          <cell r="C223" t="str">
            <v>Southport</v>
          </cell>
          <cell r="D223" t="str">
            <v>Municipality</v>
          </cell>
          <cell r="E223" t="b">
            <v>0</v>
          </cell>
          <cell r="F223" t="str">
            <v>SE</v>
          </cell>
          <cell r="G223" t="str">
            <v>Both Water and Sewer</v>
          </cell>
          <cell r="H223" t="str">
            <v>per 1000 gallons</v>
          </cell>
          <cell r="I223" t="str">
            <v>06-07</v>
          </cell>
          <cell r="J223" t="str">
            <v>Outside sewer rates are the same as inside rates</v>
          </cell>
          <cell r="K223" t="b">
            <v>0</v>
          </cell>
        </row>
        <row r="224">
          <cell r="A224">
            <v>318</v>
          </cell>
          <cell r="B224" t="str">
            <v>Sparta</v>
          </cell>
          <cell r="C224" t="str">
            <v>Sparta</v>
          </cell>
          <cell r="D224" t="str">
            <v>Municipality</v>
          </cell>
          <cell r="E224" t="b">
            <v>0</v>
          </cell>
          <cell r="F224" t="str">
            <v>SE</v>
          </cell>
          <cell r="G224" t="str">
            <v>Both Water and Sewer</v>
          </cell>
          <cell r="H224" t="str">
            <v>per 1000 gallons</v>
          </cell>
          <cell r="I224" t="str">
            <v>06-07</v>
          </cell>
          <cell r="K224" t="b">
            <v>0</v>
          </cell>
        </row>
        <row r="225">
          <cell r="A225">
            <v>319</v>
          </cell>
          <cell r="B225" t="str">
            <v>Spindale</v>
          </cell>
          <cell r="C225" t="str">
            <v>Spindale</v>
          </cell>
          <cell r="D225" t="str">
            <v>Municipality</v>
          </cell>
          <cell r="E225" t="b">
            <v>0</v>
          </cell>
          <cell r="F225" t="str">
            <v>SE</v>
          </cell>
          <cell r="G225" t="str">
            <v>Sewer Only</v>
          </cell>
          <cell r="H225" t="str">
            <v>per 1000 gallons</v>
          </cell>
          <cell r="I225" t="str">
            <v>06-07</v>
          </cell>
          <cell r="J225" t="str">
            <v>Sewer rates collected by Broad River Water Authority, but service supplied by the Town and rates set by the Town. Water service supplied by BRWA.</v>
          </cell>
          <cell r="K225" t="b">
            <v>0</v>
          </cell>
          <cell r="L225" t="str">
            <v>Includes availability fee. The residential base charge is 1/12th of the annual availability fee.</v>
          </cell>
        </row>
        <row r="226">
          <cell r="A226">
            <v>320</v>
          </cell>
          <cell r="B226" t="str">
            <v>Spring Hope</v>
          </cell>
          <cell r="C226" t="str">
            <v>Spring Hope</v>
          </cell>
          <cell r="D226" t="str">
            <v>Municipality</v>
          </cell>
          <cell r="E226" t="b">
            <v>0</v>
          </cell>
          <cell r="F226" t="str">
            <v>SE</v>
          </cell>
          <cell r="G226" t="str">
            <v>Both Water and Sewer</v>
          </cell>
          <cell r="H226" t="str">
            <v>per 1000 gallons</v>
          </cell>
          <cell r="I226" t="str">
            <v>06-07</v>
          </cell>
          <cell r="K226" t="b">
            <v>0</v>
          </cell>
        </row>
        <row r="227">
          <cell r="A227">
            <v>321</v>
          </cell>
          <cell r="B227" t="str">
            <v>Spruce Pine</v>
          </cell>
          <cell r="C227" t="str">
            <v>Spruce Pine</v>
          </cell>
          <cell r="D227" t="str">
            <v>Municipality</v>
          </cell>
          <cell r="E227" t="b">
            <v>0</v>
          </cell>
          <cell r="F227" t="str">
            <v>OF</v>
          </cell>
          <cell r="G227" t="str">
            <v>Both Water and Sewer</v>
          </cell>
          <cell r="H227" t="str">
            <v>per 1000 gallons</v>
          </cell>
          <cell r="I227" t="str">
            <v>06-07</v>
          </cell>
          <cell r="K227" t="b">
            <v>0</v>
          </cell>
        </row>
        <row r="228">
          <cell r="A228">
            <v>322</v>
          </cell>
          <cell r="B228" t="str">
            <v>St. Pauls</v>
          </cell>
          <cell r="C228" t="str">
            <v>St. Pauls</v>
          </cell>
          <cell r="D228" t="str">
            <v>Municipality</v>
          </cell>
          <cell r="E228" t="b">
            <v>0</v>
          </cell>
          <cell r="F228" t="str">
            <v>SE</v>
          </cell>
          <cell r="G228" t="str">
            <v>Both Water and Sewer</v>
          </cell>
          <cell r="H228" t="str">
            <v>per 1000 gallons</v>
          </cell>
          <cell r="I228" t="str">
            <v>06-07</v>
          </cell>
          <cell r="K228" t="b">
            <v>0</v>
          </cell>
        </row>
        <row r="229">
          <cell r="A229">
            <v>323</v>
          </cell>
          <cell r="B229" t="str">
            <v>Stanley</v>
          </cell>
          <cell r="C229" t="str">
            <v>Stanley</v>
          </cell>
          <cell r="D229" t="str">
            <v>Municipality</v>
          </cell>
          <cell r="E229" t="b">
            <v>0</v>
          </cell>
          <cell r="F229" t="str">
            <v>OF</v>
          </cell>
          <cell r="G229" t="str">
            <v>Both Water and Sewer</v>
          </cell>
          <cell r="H229" t="str">
            <v>per 1000 gallons</v>
          </cell>
          <cell r="I229" t="str">
            <v>06-07</v>
          </cell>
          <cell r="J229" t="str">
            <v>Also has industrial rates.</v>
          </cell>
          <cell r="K229" t="b">
            <v>0</v>
          </cell>
        </row>
        <row r="230">
          <cell r="A230">
            <v>324</v>
          </cell>
          <cell r="B230" t="str">
            <v>Stantonsburg</v>
          </cell>
          <cell r="C230" t="str">
            <v>Stantonsburg</v>
          </cell>
          <cell r="D230" t="str">
            <v>Municipality</v>
          </cell>
          <cell r="E230" t="b">
            <v>0</v>
          </cell>
          <cell r="F230" t="str">
            <v>SE</v>
          </cell>
          <cell r="G230" t="str">
            <v>Both Water and Sewer</v>
          </cell>
          <cell r="H230" t="str">
            <v>per 1000 gallons</v>
          </cell>
          <cell r="I230" t="str">
            <v>06-07</v>
          </cell>
          <cell r="K230" t="b">
            <v>0</v>
          </cell>
        </row>
        <row r="231">
          <cell r="A231">
            <v>325</v>
          </cell>
          <cell r="B231" t="str">
            <v>Star</v>
          </cell>
          <cell r="C231" t="str">
            <v>Star</v>
          </cell>
          <cell r="D231" t="str">
            <v>Municipality</v>
          </cell>
          <cell r="E231" t="b">
            <v>0</v>
          </cell>
          <cell r="F231" t="str">
            <v>of</v>
          </cell>
          <cell r="G231" t="str">
            <v>Both Water and Sewer</v>
          </cell>
          <cell r="H231" t="str">
            <v>per 1000 gallons</v>
          </cell>
          <cell r="I231" t="str">
            <v>06-07</v>
          </cell>
          <cell r="K231" t="b">
            <v>0</v>
          </cell>
        </row>
        <row r="232">
          <cell r="A232">
            <v>326</v>
          </cell>
          <cell r="B232" t="str">
            <v>Statesville</v>
          </cell>
          <cell r="C232" t="str">
            <v>Statesville</v>
          </cell>
          <cell r="D232" t="str">
            <v>Municipality</v>
          </cell>
          <cell r="E232" t="b">
            <v>0</v>
          </cell>
          <cell r="F232" t="str">
            <v>of</v>
          </cell>
          <cell r="G232" t="str">
            <v>Both Water and Sewer</v>
          </cell>
          <cell r="H232" t="str">
            <v>per 100 cf</v>
          </cell>
          <cell r="I232" t="str">
            <v>06-07</v>
          </cell>
          <cell r="J232" t="str">
            <v>City council sets the rates each year. Flat rate also available for sewer.</v>
          </cell>
          <cell r="K232" t="b">
            <v>0</v>
          </cell>
        </row>
        <row r="233">
          <cell r="A233">
            <v>327</v>
          </cell>
          <cell r="B233" t="str">
            <v>Stedman</v>
          </cell>
          <cell r="C233" t="str">
            <v>Stedman</v>
          </cell>
          <cell r="D233" t="str">
            <v>Municipality</v>
          </cell>
          <cell r="E233" t="b">
            <v>0</v>
          </cell>
          <cell r="F233" t="str">
            <v>SE</v>
          </cell>
          <cell r="G233" t="str">
            <v>Both Water and Sewer</v>
          </cell>
          <cell r="H233" t="str">
            <v>per 1000 gallons</v>
          </cell>
          <cell r="I233" t="str">
            <v>06-07</v>
          </cell>
          <cell r="K233" t="b">
            <v>0</v>
          </cell>
        </row>
        <row r="234">
          <cell r="A234">
            <v>328</v>
          </cell>
          <cell r="B234" t="str">
            <v>Stokesdale</v>
          </cell>
          <cell r="C234" t="str">
            <v>Stokesdale</v>
          </cell>
          <cell r="D234" t="str">
            <v>Municipality</v>
          </cell>
          <cell r="E234" t="b">
            <v>0</v>
          </cell>
          <cell r="F234" t="str">
            <v>OF</v>
          </cell>
          <cell r="G234" t="str">
            <v>Water Only</v>
          </cell>
          <cell r="H234" t="str">
            <v>per 1000 gallons</v>
          </cell>
          <cell r="I234" t="str">
            <v>06-07</v>
          </cell>
          <cell r="J234" t="str">
            <v>System began in 2003.</v>
          </cell>
          <cell r="K234" t="b">
            <v>0</v>
          </cell>
        </row>
        <row r="235">
          <cell r="A235">
            <v>329</v>
          </cell>
          <cell r="B235" t="str">
            <v>Sunset Beach</v>
          </cell>
          <cell r="C235" t="str">
            <v>Sunset Beach</v>
          </cell>
          <cell r="D235" t="str">
            <v>Municipality</v>
          </cell>
          <cell r="E235" t="b">
            <v>0</v>
          </cell>
          <cell r="F235" t="str">
            <v>SE</v>
          </cell>
          <cell r="G235" t="str">
            <v>Water Only</v>
          </cell>
          <cell r="H235" t="str">
            <v>per 1000 gallons</v>
          </cell>
          <cell r="I235" t="str">
            <v>06-07</v>
          </cell>
          <cell r="K235" t="b">
            <v>0</v>
          </cell>
        </row>
        <row r="236">
          <cell r="A236">
            <v>330</v>
          </cell>
          <cell r="B236" t="str">
            <v>Surf City</v>
          </cell>
          <cell r="C236" t="str">
            <v>Surf City</v>
          </cell>
          <cell r="D236" t="str">
            <v>Municipality</v>
          </cell>
          <cell r="E236" t="b">
            <v>0</v>
          </cell>
          <cell r="F236" t="str">
            <v>OF</v>
          </cell>
          <cell r="G236" t="str">
            <v>Both Water and Sewer</v>
          </cell>
          <cell r="H236" t="str">
            <v>per 1000 gallons</v>
          </cell>
          <cell r="I236" t="str">
            <v>06-07</v>
          </cell>
          <cell r="J236" t="str">
            <v>$9/month trash fee not included.</v>
          </cell>
          <cell r="K236" t="b">
            <v>0</v>
          </cell>
        </row>
        <row r="237">
          <cell r="A237">
            <v>331</v>
          </cell>
          <cell r="B237" t="str">
            <v>Swan Quarter Sanitary District</v>
          </cell>
          <cell r="C237" t="str">
            <v>Swan Quarter Sanitary District</v>
          </cell>
          <cell r="D237" t="str">
            <v>Sanitary District</v>
          </cell>
          <cell r="E237" t="b">
            <v>0</v>
          </cell>
          <cell r="F237" t="str">
            <v>0506</v>
          </cell>
          <cell r="G237" t="str">
            <v>Sewer Only</v>
          </cell>
          <cell r="H237" t="str">
            <v>per 1000 gallons</v>
          </cell>
          <cell r="I237" t="str">
            <v>05-06</v>
          </cell>
          <cell r="J237" t="str">
            <v>SQSD in operation for just over one year now. Has commercial rates.</v>
          </cell>
          <cell r="K237" t="b">
            <v>0</v>
          </cell>
        </row>
        <row r="238">
          <cell r="A238">
            <v>332</v>
          </cell>
          <cell r="B238" t="str">
            <v>Swansboro</v>
          </cell>
          <cell r="C238" t="str">
            <v>Swansboro</v>
          </cell>
          <cell r="D238" t="str">
            <v>Municipality</v>
          </cell>
          <cell r="E238" t="b">
            <v>0</v>
          </cell>
          <cell r="F238" t="str">
            <v>0506</v>
          </cell>
          <cell r="G238" t="str">
            <v>Both Water and Sewer</v>
          </cell>
          <cell r="H238" t="str">
            <v>per 1000 gallons</v>
          </cell>
          <cell r="I238" t="str">
            <v>05-06</v>
          </cell>
          <cell r="J238" t="str">
            <v>**CHECK** Increased rates (?).</v>
          </cell>
          <cell r="K238" t="b">
            <v>0</v>
          </cell>
        </row>
        <row r="239">
          <cell r="A239">
            <v>333</v>
          </cell>
          <cell r="B239" t="str">
            <v>Tabor City</v>
          </cell>
          <cell r="C239" t="str">
            <v>Tabor City</v>
          </cell>
          <cell r="D239" t="str">
            <v>Municipality</v>
          </cell>
          <cell r="E239" t="b">
            <v>0</v>
          </cell>
          <cell r="F239" t="str">
            <v>OF</v>
          </cell>
          <cell r="G239" t="str">
            <v>Both Water and Sewer</v>
          </cell>
          <cell r="H239" t="str">
            <v>per 1000 gallons</v>
          </cell>
          <cell r="I239" t="str">
            <v>06-07</v>
          </cell>
          <cell r="K239" t="b">
            <v>0</v>
          </cell>
        </row>
        <row r="240">
          <cell r="A240">
            <v>334</v>
          </cell>
          <cell r="B240" t="str">
            <v>Tarboro</v>
          </cell>
          <cell r="C240" t="str">
            <v>Tarboro</v>
          </cell>
          <cell r="D240" t="str">
            <v>Municipality</v>
          </cell>
          <cell r="E240" t="b">
            <v>0</v>
          </cell>
          <cell r="F240" t="str">
            <v>SE</v>
          </cell>
          <cell r="G240" t="str">
            <v>Both Water and Sewer</v>
          </cell>
          <cell r="H240" t="str">
            <v>per 1000 gallons</v>
          </cell>
          <cell r="I240" t="str">
            <v>06-07</v>
          </cell>
          <cell r="J240" t="str">
            <v>Water rate to Town of Princeville and Leggett Community Water Assoc is 1.5 times the in-town rate.</v>
          </cell>
          <cell r="K240" t="b">
            <v>0</v>
          </cell>
        </row>
        <row r="241">
          <cell r="A241">
            <v>335</v>
          </cell>
          <cell r="B241" t="str">
            <v>Taylorsville</v>
          </cell>
          <cell r="C241" t="str">
            <v>Taylorsville</v>
          </cell>
          <cell r="D241" t="str">
            <v>Municipality</v>
          </cell>
          <cell r="E241" t="b">
            <v>0</v>
          </cell>
          <cell r="F241" t="str">
            <v>OF</v>
          </cell>
          <cell r="G241" t="str">
            <v>Both Water and Sewer</v>
          </cell>
          <cell r="H241" t="str">
            <v>per 1000 gallons</v>
          </cell>
          <cell r="I241" t="str">
            <v>06-07</v>
          </cell>
          <cell r="J241" t="str">
            <v>Does not include the "capital fixed sewer charges" that are based on consumption amount.</v>
          </cell>
          <cell r="K241" t="b">
            <v>0</v>
          </cell>
        </row>
        <row r="242">
          <cell r="A242">
            <v>336</v>
          </cell>
          <cell r="B242" t="str">
            <v>Teachey</v>
          </cell>
          <cell r="C242" t="str">
            <v>Teachey</v>
          </cell>
          <cell r="D242" t="str">
            <v>Municipality</v>
          </cell>
          <cell r="E242" t="b">
            <v>0</v>
          </cell>
          <cell r="F242" t="str">
            <v>OF</v>
          </cell>
          <cell r="G242" t="str">
            <v>Both Water and Sewer</v>
          </cell>
          <cell r="H242" t="str">
            <v>per 1000 gallons</v>
          </cell>
          <cell r="I242" t="str">
            <v>06-07</v>
          </cell>
          <cell r="K242" t="b">
            <v>0</v>
          </cell>
        </row>
        <row r="243">
          <cell r="A243">
            <v>337</v>
          </cell>
          <cell r="B243" t="str">
            <v>Thomasville</v>
          </cell>
          <cell r="C243" t="str">
            <v>Thomasville</v>
          </cell>
          <cell r="D243" t="str">
            <v>Municipality</v>
          </cell>
          <cell r="E243" t="b">
            <v>0</v>
          </cell>
          <cell r="F243" t="str">
            <v>SE</v>
          </cell>
          <cell r="G243" t="str">
            <v>Both Water and Sewer</v>
          </cell>
          <cell r="H243" t="str">
            <v>per 1000 gallons</v>
          </cell>
          <cell r="I243" t="str">
            <v>06-07</v>
          </cell>
          <cell r="K243" t="b">
            <v>0</v>
          </cell>
        </row>
        <row r="244">
          <cell r="A244">
            <v>338</v>
          </cell>
          <cell r="B244" t="str">
            <v>Topsail Beach</v>
          </cell>
          <cell r="C244" t="str">
            <v>Topsail Beach</v>
          </cell>
          <cell r="D244" t="str">
            <v>Municipality</v>
          </cell>
          <cell r="E244" t="b">
            <v>0</v>
          </cell>
          <cell r="F244" t="str">
            <v>SE</v>
          </cell>
          <cell r="G244" t="str">
            <v>Water Only</v>
          </cell>
          <cell r="H244" t="str">
            <v>per 1000 gallons</v>
          </cell>
          <cell r="I244" t="str">
            <v>06-07</v>
          </cell>
          <cell r="K244" t="b">
            <v>0</v>
          </cell>
        </row>
        <row r="245">
          <cell r="A245">
            <v>339</v>
          </cell>
          <cell r="B245" t="str">
            <v>Trinity</v>
          </cell>
          <cell r="C245" t="str">
            <v>Trinity</v>
          </cell>
          <cell r="D245" t="str">
            <v>Municipality</v>
          </cell>
          <cell r="E245" t="b">
            <v>0</v>
          </cell>
          <cell r="F245" t="str">
            <v>OF</v>
          </cell>
          <cell r="G245" t="str">
            <v>Sewer Only</v>
          </cell>
          <cell r="H245" t="str">
            <v>per 1000 gallons</v>
          </cell>
          <cell r="I245" t="str">
            <v>06-07</v>
          </cell>
          <cell r="J245" t="str">
            <v>Has flat rate customers and surcharges for "high strength waste"</v>
          </cell>
          <cell r="K245" t="b">
            <v>0</v>
          </cell>
        </row>
        <row r="246">
          <cell r="A246">
            <v>340</v>
          </cell>
          <cell r="B246" t="str">
            <v>Triple Community Water Corporation</v>
          </cell>
          <cell r="C246" t="str">
            <v>Triple Community Water Corporation</v>
          </cell>
          <cell r="D246" t="str">
            <v>Not-for-profit</v>
          </cell>
          <cell r="E246" t="b">
            <v>0</v>
          </cell>
          <cell r="F246" t="str">
            <v>SE</v>
          </cell>
          <cell r="G246" t="str">
            <v>Water Only</v>
          </cell>
          <cell r="H246" t="str">
            <v>per 1000 gallons</v>
          </cell>
          <cell r="I246" t="str">
            <v>06-07</v>
          </cell>
          <cell r="K246" t="b">
            <v>0</v>
          </cell>
        </row>
        <row r="247">
          <cell r="A247">
            <v>341</v>
          </cell>
          <cell r="B247" t="str">
            <v>Troutman</v>
          </cell>
          <cell r="C247" t="str">
            <v>Troutman</v>
          </cell>
          <cell r="D247" t="str">
            <v>Municipality</v>
          </cell>
          <cell r="E247" t="b">
            <v>0</v>
          </cell>
          <cell r="F247" t="str">
            <v>OF</v>
          </cell>
          <cell r="G247" t="str">
            <v>Both Water and Sewer</v>
          </cell>
          <cell r="H247" t="str">
            <v>per 1000 gallons</v>
          </cell>
          <cell r="I247" t="str">
            <v>06-07</v>
          </cell>
          <cell r="K247" t="b">
            <v>0</v>
          </cell>
        </row>
        <row r="248">
          <cell r="A248">
            <v>342</v>
          </cell>
          <cell r="B248" t="str">
            <v>Troy</v>
          </cell>
          <cell r="C248" t="str">
            <v>Troy</v>
          </cell>
          <cell r="D248" t="str">
            <v>Municipality</v>
          </cell>
          <cell r="E248" t="b">
            <v>0</v>
          </cell>
          <cell r="F248" t="str">
            <v>OF</v>
          </cell>
          <cell r="G248" t="str">
            <v>Both Water and Sewer</v>
          </cell>
          <cell r="H248" t="str">
            <v>per 1000 gallons</v>
          </cell>
          <cell r="I248" t="str">
            <v>06-07</v>
          </cell>
          <cell r="J248" t="str">
            <v>Also charge 125% of water rates for 2nd meters that are not charged sewer.</v>
          </cell>
          <cell r="K248" t="b">
            <v>0</v>
          </cell>
        </row>
        <row r="249">
          <cell r="A249">
            <v>343</v>
          </cell>
          <cell r="B249" t="str">
            <v>Tryon</v>
          </cell>
          <cell r="C249" t="str">
            <v>Tryon</v>
          </cell>
          <cell r="D249" t="str">
            <v>Municipality</v>
          </cell>
          <cell r="E249" t="b">
            <v>0</v>
          </cell>
          <cell r="F249" t="str">
            <v>OF</v>
          </cell>
          <cell r="G249" t="str">
            <v>Both Water and Sewer</v>
          </cell>
          <cell r="H249" t="str">
            <v>per 1000 gallons</v>
          </cell>
          <cell r="I249" t="str">
            <v>06-07</v>
          </cell>
          <cell r="J249" t="str">
            <v>Sewer rates calculated at 150% water.</v>
          </cell>
          <cell r="K249" t="b">
            <v>0</v>
          </cell>
        </row>
        <row r="250">
          <cell r="A250">
            <v>344</v>
          </cell>
          <cell r="B250" t="str">
            <v>Tyrrell County</v>
          </cell>
          <cell r="C250" t="str">
            <v>Tyrrell County</v>
          </cell>
          <cell r="D250" t="str">
            <v>County/District</v>
          </cell>
          <cell r="E250" t="b">
            <v>0</v>
          </cell>
          <cell r="F250" t="str">
            <v>0506</v>
          </cell>
          <cell r="G250" t="str">
            <v>Water Only</v>
          </cell>
          <cell r="H250" t="str">
            <v>per 1000 gallons</v>
          </cell>
          <cell r="I250" t="str">
            <v>05-06</v>
          </cell>
          <cell r="J250" t="str">
            <v>Received from survey. Did not change for FY05-06.</v>
          </cell>
          <cell r="K250" t="b">
            <v>0</v>
          </cell>
        </row>
        <row r="251">
          <cell r="A251">
            <v>345</v>
          </cell>
          <cell r="B251" t="str">
            <v>Union County</v>
          </cell>
          <cell r="C251" t="str">
            <v>Union County</v>
          </cell>
          <cell r="D251" t="str">
            <v>County/District</v>
          </cell>
          <cell r="E251" t="b">
            <v>0</v>
          </cell>
          <cell r="F251" t="str">
            <v>SE</v>
          </cell>
          <cell r="G251" t="str">
            <v>Both Water and Sewer</v>
          </cell>
          <cell r="H251" t="str">
            <v>per 1000 gallons</v>
          </cell>
          <cell r="I251" t="str">
            <v>06-07</v>
          </cell>
          <cell r="K251" t="b">
            <v>0</v>
          </cell>
        </row>
        <row r="252">
          <cell r="A252">
            <v>346</v>
          </cell>
          <cell r="B252" t="str">
            <v>Valdese</v>
          </cell>
          <cell r="C252" t="str">
            <v>Valdese</v>
          </cell>
          <cell r="D252" t="str">
            <v>Municipality</v>
          </cell>
          <cell r="E252" t="b">
            <v>0</v>
          </cell>
          <cell r="F252" t="str">
            <v>SE</v>
          </cell>
          <cell r="G252" t="str">
            <v>Both Water and Sewer</v>
          </cell>
          <cell r="H252" t="str">
            <v>per 1000 gallons</v>
          </cell>
          <cell r="I252" t="str">
            <v>06-07</v>
          </cell>
          <cell r="K252" t="b">
            <v>0</v>
          </cell>
        </row>
        <row r="253">
          <cell r="A253">
            <v>347</v>
          </cell>
          <cell r="B253" t="str">
            <v>Wade</v>
          </cell>
          <cell r="C253" t="str">
            <v>Wade</v>
          </cell>
          <cell r="D253" t="str">
            <v>Municipality</v>
          </cell>
          <cell r="E253" t="b">
            <v>0</v>
          </cell>
          <cell r="F253" t="str">
            <v>SE</v>
          </cell>
          <cell r="G253" t="str">
            <v>Water Only</v>
          </cell>
          <cell r="H253" t="str">
            <v>per 1000 gallons</v>
          </cell>
          <cell r="I253" t="str">
            <v>06-07</v>
          </cell>
          <cell r="J253" t="str">
            <v>Sewer has been contracted out to Cumberland County - NORCRESS.</v>
          </cell>
          <cell r="K253" t="b">
            <v>0</v>
          </cell>
          <cell r="L253" t="str">
            <v>"Commercial" rates reflect meter sizes larger than 3/4" only</v>
          </cell>
        </row>
        <row r="254">
          <cell r="A254">
            <v>348</v>
          </cell>
          <cell r="B254" t="str">
            <v>Wadesboro</v>
          </cell>
          <cell r="C254" t="str">
            <v>Wadesboro</v>
          </cell>
          <cell r="D254" t="str">
            <v>Municipality</v>
          </cell>
          <cell r="E254" t="b">
            <v>0</v>
          </cell>
          <cell r="F254" t="str">
            <v>SE</v>
          </cell>
          <cell r="G254" t="str">
            <v>Both Water and Sewer</v>
          </cell>
          <cell r="H254" t="str">
            <v>per 1000 gallons</v>
          </cell>
          <cell r="I254" t="str">
            <v>06-07</v>
          </cell>
          <cell r="J254" t="str">
            <v>Missing sewer rates - assume same sewer rates as FY05-06 (claims that sewer rates have not changed).</v>
          </cell>
          <cell r="K254" t="b">
            <v>0</v>
          </cell>
        </row>
        <row r="255">
          <cell r="A255">
            <v>349</v>
          </cell>
          <cell r="B255" t="str">
            <v>Wagram</v>
          </cell>
          <cell r="C255" t="str">
            <v>Wagram</v>
          </cell>
          <cell r="D255" t="str">
            <v>Municipality</v>
          </cell>
          <cell r="E255" t="b">
            <v>0</v>
          </cell>
          <cell r="F255" t="str">
            <v>SE</v>
          </cell>
          <cell r="G255" t="str">
            <v>Both Water and Sewer</v>
          </cell>
          <cell r="H255" t="str">
            <v>per 1000 gallons</v>
          </cell>
          <cell r="I255" t="str">
            <v>06-07</v>
          </cell>
          <cell r="K255" t="b">
            <v>0</v>
          </cell>
        </row>
        <row r="256">
          <cell r="A256">
            <v>350</v>
          </cell>
          <cell r="B256" t="str">
            <v>Wallace</v>
          </cell>
          <cell r="C256" t="str">
            <v>Wallace</v>
          </cell>
          <cell r="D256" t="str">
            <v>Municipality</v>
          </cell>
          <cell r="E256" t="b">
            <v>0</v>
          </cell>
          <cell r="F256" t="str">
            <v>OF</v>
          </cell>
          <cell r="G256" t="str">
            <v>Both Water and Sewer</v>
          </cell>
          <cell r="H256" t="str">
            <v>per 1000 gallons</v>
          </cell>
          <cell r="I256" t="str">
            <v>06-07</v>
          </cell>
          <cell r="J256" t="str">
            <v>has bulk water rate of 0.95/1000 gallons. Has different uniform rates for different sized meters.</v>
          </cell>
          <cell r="K256" t="b">
            <v>0</v>
          </cell>
        </row>
        <row r="257">
          <cell r="A257">
            <v>351</v>
          </cell>
          <cell r="B257" t="str">
            <v>Walnut Cove</v>
          </cell>
          <cell r="C257" t="str">
            <v>Walnut Cove</v>
          </cell>
          <cell r="D257" t="str">
            <v>Municipality</v>
          </cell>
          <cell r="E257" t="b">
            <v>0</v>
          </cell>
          <cell r="F257" t="str">
            <v>0506</v>
          </cell>
          <cell r="G257" t="str">
            <v>Both Water and Sewer</v>
          </cell>
          <cell r="H257" t="str">
            <v>per 1000 gallons</v>
          </cell>
          <cell r="I257" t="str">
            <v>05-06</v>
          </cell>
          <cell r="K257" t="b">
            <v>0</v>
          </cell>
        </row>
        <row r="258">
          <cell r="A258">
            <v>352</v>
          </cell>
          <cell r="B258" t="str">
            <v>Walnut Creek</v>
          </cell>
          <cell r="C258" t="str">
            <v>Walnut Creek</v>
          </cell>
          <cell r="D258" t="str">
            <v>Municipality</v>
          </cell>
          <cell r="E258" t="b">
            <v>0</v>
          </cell>
          <cell r="F258" t="str">
            <v>OF</v>
          </cell>
          <cell r="G258" t="str">
            <v>Both Water and Sewer</v>
          </cell>
          <cell r="H258" t="str">
            <v>per 1000 gallons</v>
          </cell>
          <cell r="I258" t="str">
            <v>06-07</v>
          </cell>
          <cell r="J258" t="str">
            <v>Sewage rates include a flat commercial rate of $625.00/month.</v>
          </cell>
          <cell r="K258" t="b">
            <v>0</v>
          </cell>
        </row>
        <row r="259">
          <cell r="A259">
            <v>353</v>
          </cell>
          <cell r="B259" t="str">
            <v>Walstonburg</v>
          </cell>
          <cell r="C259" t="str">
            <v>Walstonburg</v>
          </cell>
          <cell r="D259" t="str">
            <v>Municipality</v>
          </cell>
          <cell r="E259" t="b">
            <v>0</v>
          </cell>
          <cell r="F259" t="str">
            <v>SE</v>
          </cell>
          <cell r="G259" t="str">
            <v>Both Water and Sewer</v>
          </cell>
          <cell r="H259" t="str">
            <v>per 1000 gallons</v>
          </cell>
          <cell r="I259" t="str">
            <v>06-07</v>
          </cell>
          <cell r="K259" t="b">
            <v>0</v>
          </cell>
        </row>
        <row r="260">
          <cell r="A260">
            <v>354</v>
          </cell>
          <cell r="B260" t="str">
            <v>Warren County - served by Northampton County</v>
          </cell>
          <cell r="C260" t="str">
            <v>Warren County</v>
          </cell>
          <cell r="D260" t="str">
            <v>County/District</v>
          </cell>
          <cell r="E260" t="b">
            <v>1</v>
          </cell>
          <cell r="F260" t="str">
            <v>SE</v>
          </cell>
          <cell r="G260" t="str">
            <v>Both Water and Sewer</v>
          </cell>
          <cell r="H260" t="str">
            <v>per 1000 gallons</v>
          </cell>
          <cell r="I260" t="str">
            <v>06-07</v>
          </cell>
          <cell r="J260" t="str">
            <v>Bulk water is purchased from Northampton County. Started in 2006-07. All Warren County customers living in that area of the county are charged this rate structure.</v>
          </cell>
          <cell r="K260" t="b">
            <v>0</v>
          </cell>
        </row>
        <row r="261">
          <cell r="A261">
            <v>355</v>
          </cell>
          <cell r="B261" t="str">
            <v>Warren County - served by Kerr Lake RWS</v>
          </cell>
          <cell r="C261" t="str">
            <v>Warren County</v>
          </cell>
          <cell r="D261" t="str">
            <v>County/District</v>
          </cell>
          <cell r="E261" t="b">
            <v>0</v>
          </cell>
          <cell r="F261" t="str">
            <v>SE</v>
          </cell>
          <cell r="G261" t="str">
            <v>Both Water and Sewer</v>
          </cell>
          <cell r="H261" t="str">
            <v>per 1000 gallons</v>
          </cell>
          <cell r="I261" t="str">
            <v>06-07</v>
          </cell>
          <cell r="J261" t="str">
            <v>Bulk water purchased from Kerr Lake Regional Water System and provided to all customers in that area of the county. Most customers of Warren County are in this area (for now - Northampton side is growing).</v>
          </cell>
          <cell r="K261" t="b">
            <v>0</v>
          </cell>
        </row>
        <row r="262">
          <cell r="A262">
            <v>356</v>
          </cell>
          <cell r="B262" t="str">
            <v>Warsaw</v>
          </cell>
          <cell r="C262" t="str">
            <v>Warsaw</v>
          </cell>
          <cell r="D262" t="str">
            <v>Municipality</v>
          </cell>
          <cell r="E262" t="b">
            <v>0</v>
          </cell>
          <cell r="F262" t="str">
            <v>OF</v>
          </cell>
          <cell r="G262" t="str">
            <v>Both Water and Sewer</v>
          </cell>
          <cell r="H262" t="str">
            <v>per 1000 gallons</v>
          </cell>
          <cell r="I262" t="str">
            <v>06-07</v>
          </cell>
          <cell r="K262" t="b">
            <v>0</v>
          </cell>
        </row>
        <row r="263">
          <cell r="A263">
            <v>357</v>
          </cell>
          <cell r="B263" t="str">
            <v>Washington</v>
          </cell>
          <cell r="C263" t="str">
            <v>Washington</v>
          </cell>
          <cell r="D263" t="str">
            <v>Municipality</v>
          </cell>
          <cell r="E263" t="b">
            <v>0</v>
          </cell>
          <cell r="F263" t="str">
            <v>SE</v>
          </cell>
          <cell r="G263" t="str">
            <v>Both Water and Sewer</v>
          </cell>
          <cell r="H263" t="str">
            <v>per 100 cf</v>
          </cell>
          <cell r="I263" t="str">
            <v>06-07</v>
          </cell>
          <cell r="J263" t="str">
            <v>Has residential and commercial rate structures for Outside Developer Class II and Inside and Outside County Main. These are not included. They would have to be entered as new records.</v>
          </cell>
          <cell r="K263" t="b">
            <v>0</v>
          </cell>
        </row>
        <row r="264">
          <cell r="A264">
            <v>358</v>
          </cell>
          <cell r="B264" t="str">
            <v>Washington County</v>
          </cell>
          <cell r="C264" t="str">
            <v>Washington County</v>
          </cell>
          <cell r="D264" t="str">
            <v>County/District</v>
          </cell>
          <cell r="E264" t="b">
            <v>0</v>
          </cell>
          <cell r="F264" t="str">
            <v>SE</v>
          </cell>
          <cell r="G264" t="str">
            <v>Water Only</v>
          </cell>
          <cell r="H264" t="str">
            <v>per 1000 gallons</v>
          </cell>
          <cell r="I264" t="str">
            <v>06-07</v>
          </cell>
          <cell r="K264" t="b">
            <v>0</v>
          </cell>
        </row>
        <row r="265">
          <cell r="A265">
            <v>359</v>
          </cell>
          <cell r="B265" t="str">
            <v>Wayne Water Districts</v>
          </cell>
          <cell r="C265" t="str">
            <v>Wayne County</v>
          </cell>
          <cell r="D265" t="str">
            <v>County/District</v>
          </cell>
          <cell r="E265" t="b">
            <v>0</v>
          </cell>
          <cell r="F265" t="str">
            <v>SE</v>
          </cell>
          <cell r="G265" t="str">
            <v>Water Only</v>
          </cell>
          <cell r="H265" t="str">
            <v>per 1000 gallons</v>
          </cell>
          <cell r="I265" t="str">
            <v>06-07</v>
          </cell>
          <cell r="K265" t="b">
            <v>0</v>
          </cell>
        </row>
        <row r="266">
          <cell r="A266">
            <v>360</v>
          </cell>
          <cell r="B266" t="str">
            <v>Waynesville</v>
          </cell>
          <cell r="C266" t="str">
            <v>Waynesville</v>
          </cell>
          <cell r="D266" t="str">
            <v>Municipality</v>
          </cell>
          <cell r="E266" t="b">
            <v>0</v>
          </cell>
          <cell r="F266" t="str">
            <v>OF</v>
          </cell>
          <cell r="G266" t="str">
            <v>Both Water and Sewer</v>
          </cell>
          <cell r="H266" t="str">
            <v>per 1000 gallons</v>
          </cell>
          <cell r="I266" t="str">
            <v>06-07</v>
          </cell>
          <cell r="K266" t="b">
            <v>0</v>
          </cell>
        </row>
        <row r="267">
          <cell r="A267">
            <v>361</v>
          </cell>
          <cell r="B267" t="str">
            <v>Weaverville</v>
          </cell>
          <cell r="C267" t="str">
            <v>Weaverville</v>
          </cell>
          <cell r="D267" t="str">
            <v>Municipality</v>
          </cell>
          <cell r="E267" t="b">
            <v>0</v>
          </cell>
          <cell r="F267" t="str">
            <v>SE</v>
          </cell>
          <cell r="G267" t="str">
            <v>Water Only</v>
          </cell>
          <cell r="H267" t="str">
            <v>per 1000 gallons</v>
          </cell>
          <cell r="I267" t="str">
            <v>06-07</v>
          </cell>
          <cell r="K267" t="b">
            <v>0</v>
          </cell>
        </row>
        <row r="268">
          <cell r="A268">
            <v>362</v>
          </cell>
          <cell r="B268" t="str">
            <v>Weldon</v>
          </cell>
          <cell r="C268" t="str">
            <v>Weldon</v>
          </cell>
          <cell r="D268" t="str">
            <v>Municipality</v>
          </cell>
          <cell r="E268" t="b">
            <v>0</v>
          </cell>
          <cell r="F268" t="str">
            <v>SE</v>
          </cell>
          <cell r="G268" t="str">
            <v>Both Water and Sewer</v>
          </cell>
          <cell r="H268" t="str">
            <v>per 1000 gallons</v>
          </cell>
          <cell r="I268" t="str">
            <v>06-07</v>
          </cell>
          <cell r="K268" t="b">
            <v>0</v>
          </cell>
        </row>
        <row r="269">
          <cell r="A269">
            <v>363</v>
          </cell>
          <cell r="B269" t="str">
            <v>Wendell</v>
          </cell>
          <cell r="C269" t="str">
            <v>Wendell</v>
          </cell>
          <cell r="D269" t="str">
            <v>Municipality</v>
          </cell>
          <cell r="E269" t="b">
            <v>0</v>
          </cell>
          <cell r="F269" t="str">
            <v>0506</v>
          </cell>
          <cell r="G269" t="str">
            <v>Both Water and Sewer</v>
          </cell>
          <cell r="H269" t="str">
            <v>per 1000 gallons</v>
          </cell>
          <cell r="I269" t="str">
            <v>05-06</v>
          </cell>
          <cell r="K269" t="b">
            <v>0</v>
          </cell>
        </row>
        <row r="270">
          <cell r="A270">
            <v>364</v>
          </cell>
          <cell r="B270" t="str">
            <v>West Carteret Water Corporation</v>
          </cell>
          <cell r="C270" t="str">
            <v>West Carteret Water Corporation</v>
          </cell>
          <cell r="D270" t="str">
            <v>Not-for-profit</v>
          </cell>
          <cell r="E270" t="b">
            <v>0</v>
          </cell>
          <cell r="F270" t="str">
            <v>SE</v>
          </cell>
          <cell r="G270" t="str">
            <v>Water Only</v>
          </cell>
          <cell r="H270" t="str">
            <v>per 1000 gallons</v>
          </cell>
          <cell r="I270" t="str">
            <v>06-07</v>
          </cell>
          <cell r="J270" t="str">
            <v>!! SPECIAL CASE !! Different structures based on meter size. Modeled residential after 3/4" and commercial after 1". If want different meter size for commercial, must go to rate sheet (emailed version). Correct for 3/4" residential and 1" commercial.</v>
          </cell>
          <cell r="K270" t="b">
            <v>1</v>
          </cell>
          <cell r="L270" t="str">
            <v>"Commercial" rates are for 1" meter size only. Other meter sizes have different rate structures.</v>
          </cell>
        </row>
        <row r="271">
          <cell r="A271">
            <v>365</v>
          </cell>
          <cell r="B271" t="str">
            <v>West Iredell Water Corporation</v>
          </cell>
          <cell r="C271" t="str">
            <v>West Iredell Water Corporation</v>
          </cell>
          <cell r="D271" t="str">
            <v>Not-for-profit</v>
          </cell>
          <cell r="E271" t="b">
            <v>0</v>
          </cell>
          <cell r="F271" t="str">
            <v>0506</v>
          </cell>
          <cell r="G271" t="str">
            <v>Water Only</v>
          </cell>
          <cell r="H271" t="str">
            <v>per 1000 gallons</v>
          </cell>
          <cell r="I271" t="str">
            <v>05-06</v>
          </cell>
          <cell r="K271" t="b">
            <v>0</v>
          </cell>
        </row>
        <row r="272">
          <cell r="A272">
            <v>366</v>
          </cell>
          <cell r="B272" t="str">
            <v>West Jefferson</v>
          </cell>
          <cell r="C272" t="str">
            <v>West Jefferson</v>
          </cell>
          <cell r="D272" t="str">
            <v>Municipality</v>
          </cell>
          <cell r="E272" t="b">
            <v>0</v>
          </cell>
          <cell r="F272" t="str">
            <v>OF</v>
          </cell>
          <cell r="G272" t="str">
            <v>Both Water and Sewer</v>
          </cell>
          <cell r="H272" t="str">
            <v>per 1000 gallons</v>
          </cell>
          <cell r="I272" t="str">
            <v>06-07</v>
          </cell>
          <cell r="K272" t="b">
            <v>0</v>
          </cell>
        </row>
        <row r="273">
          <cell r="A273">
            <v>367</v>
          </cell>
          <cell r="B273" t="str">
            <v>Whitakers</v>
          </cell>
          <cell r="C273" t="str">
            <v>Whitakers</v>
          </cell>
          <cell r="D273" t="str">
            <v>Municipality</v>
          </cell>
          <cell r="E273" t="b">
            <v>0</v>
          </cell>
          <cell r="F273" t="str">
            <v>OF</v>
          </cell>
          <cell r="G273" t="str">
            <v>Both Water and Sewer</v>
          </cell>
          <cell r="H273" t="str">
            <v>per 1000 gallons</v>
          </cell>
          <cell r="I273" t="str">
            <v>06-07</v>
          </cell>
          <cell r="J273" t="str">
            <v>outside customers have water service, only.  $3.25 mo. Stormwater fee also.  FY05-06 rates</v>
          </cell>
          <cell r="K273" t="b">
            <v>0</v>
          </cell>
        </row>
        <row r="274">
          <cell r="A274">
            <v>368</v>
          </cell>
          <cell r="B274" t="str">
            <v>White Lake</v>
          </cell>
          <cell r="C274" t="str">
            <v>White Lake</v>
          </cell>
          <cell r="D274" t="str">
            <v>Municipality</v>
          </cell>
          <cell r="E274" t="b">
            <v>0</v>
          </cell>
          <cell r="F274" t="str">
            <v>SE</v>
          </cell>
          <cell r="G274" t="str">
            <v>Both Water and Sewer</v>
          </cell>
          <cell r="H274" t="str">
            <v>per 1000 gallons</v>
          </cell>
          <cell r="I274" t="str">
            <v>06-07</v>
          </cell>
          <cell r="J274" t="str">
            <v>Has different commercial rates for multi-businesses.</v>
          </cell>
          <cell r="K274" t="b">
            <v>0</v>
          </cell>
          <cell r="L274" t="str">
            <v>Commercial rates for single businesses only</v>
          </cell>
        </row>
        <row r="275">
          <cell r="A275">
            <v>369</v>
          </cell>
          <cell r="B275" t="str">
            <v>Wilkesboro</v>
          </cell>
          <cell r="C275" t="str">
            <v>Wilkesboro</v>
          </cell>
          <cell r="D275" t="str">
            <v>Municipality</v>
          </cell>
          <cell r="E275" t="b">
            <v>0</v>
          </cell>
          <cell r="F275" t="str">
            <v>OF</v>
          </cell>
          <cell r="G275" t="str">
            <v>Both Water and Sewer</v>
          </cell>
          <cell r="H275" t="str">
            <v>per 1000 gallons</v>
          </cell>
          <cell r="I275" t="str">
            <v>06-07</v>
          </cell>
          <cell r="J275" t="str">
            <v>Has residential, apartment, commercial and industrial rates - used residential.</v>
          </cell>
          <cell r="K275" t="b">
            <v>0</v>
          </cell>
        </row>
        <row r="276">
          <cell r="A276">
            <v>370</v>
          </cell>
          <cell r="B276" t="str">
            <v>Williamston</v>
          </cell>
          <cell r="C276" t="str">
            <v>Williamston</v>
          </cell>
          <cell r="D276" t="str">
            <v>Municipality</v>
          </cell>
          <cell r="E276" t="b">
            <v>0</v>
          </cell>
          <cell r="F276" t="str">
            <v>SE</v>
          </cell>
          <cell r="G276" t="str">
            <v>Both Water and Sewer</v>
          </cell>
          <cell r="H276" t="str">
            <v>per 1000 gallons</v>
          </cell>
          <cell r="I276" t="str">
            <v>06-07</v>
          </cell>
          <cell r="K276" t="b">
            <v>0</v>
          </cell>
        </row>
        <row r="277">
          <cell r="A277">
            <v>371</v>
          </cell>
          <cell r="B277" t="str">
            <v>Wilmington</v>
          </cell>
          <cell r="C277" t="str">
            <v>Wilmington</v>
          </cell>
          <cell r="D277" t="str">
            <v>Municipality</v>
          </cell>
          <cell r="E277" t="b">
            <v>0</v>
          </cell>
          <cell r="F277" t="str">
            <v>SE</v>
          </cell>
          <cell r="G277" t="str">
            <v>Both Water and Sewer</v>
          </cell>
          <cell r="H277" t="str">
            <v>per 100 cf</v>
          </cell>
          <cell r="I277" t="str">
            <v>06-07</v>
          </cell>
          <cell r="J277" t="str">
            <v>Provides discounts to elderly and other citizens with needs.</v>
          </cell>
          <cell r="K277" t="b">
            <v>0</v>
          </cell>
        </row>
        <row r="278">
          <cell r="A278">
            <v>372</v>
          </cell>
          <cell r="B278" t="str">
            <v>Wilson</v>
          </cell>
          <cell r="C278" t="str">
            <v>Wilson</v>
          </cell>
          <cell r="D278" t="str">
            <v>Municipality</v>
          </cell>
          <cell r="E278" t="b">
            <v>0</v>
          </cell>
          <cell r="F278" t="str">
            <v>OF</v>
          </cell>
          <cell r="G278" t="str">
            <v>Both Water and Sewer</v>
          </cell>
          <cell r="H278" t="str">
            <v>per 100 cf</v>
          </cell>
          <cell r="I278" t="str">
            <v>06-07</v>
          </cell>
          <cell r="J278" t="str">
            <v>Charges sewer for 90% of water consumption, accounted for in the model (rate = $3.80 * 0.9 = $3.42/ccf). Has resale rates and special water rates for specific customers.</v>
          </cell>
          <cell r="K278" t="b">
            <v>0</v>
          </cell>
        </row>
        <row r="279">
          <cell r="A279">
            <v>373</v>
          </cell>
          <cell r="B279" t="str">
            <v>Windsor</v>
          </cell>
          <cell r="C279" t="str">
            <v>Windsor</v>
          </cell>
          <cell r="D279" t="str">
            <v>Municipality</v>
          </cell>
          <cell r="E279" t="b">
            <v>0</v>
          </cell>
          <cell r="F279" t="str">
            <v>OF</v>
          </cell>
          <cell r="G279" t="str">
            <v>Both Water and Sewer</v>
          </cell>
          <cell r="H279" t="str">
            <v>per 1000 gallons</v>
          </cell>
          <cell r="I279" t="str">
            <v>06-07</v>
          </cell>
          <cell r="J279" t="str">
            <v>Has wholesale rates</v>
          </cell>
          <cell r="K279" t="b">
            <v>0</v>
          </cell>
        </row>
        <row r="280">
          <cell r="A280">
            <v>374</v>
          </cell>
          <cell r="B280" t="str">
            <v>Winston-Salem</v>
          </cell>
          <cell r="C280" t="str">
            <v>Winston-Salem</v>
          </cell>
          <cell r="D280" t="str">
            <v>Municipality</v>
          </cell>
          <cell r="E280" t="b">
            <v>0</v>
          </cell>
          <cell r="F280" t="str">
            <v>SE</v>
          </cell>
          <cell r="G280" t="str">
            <v>Both Water and Sewer</v>
          </cell>
          <cell r="H280" t="str">
            <v>per 100 cf</v>
          </cell>
          <cell r="I280" t="str">
            <v>06-07</v>
          </cell>
          <cell r="J280" t="str">
            <v>Sewer meter charges calculated as the difference between "Water only" and "water and sewer" meter charges (this is consistent with other rate structures of Win-Salem). Has rates for Kernersville, Clemmons, Rural Hall, Walkertown, insd/outsd/annexd county.</v>
          </cell>
          <cell r="K280" t="b">
            <v>0</v>
          </cell>
          <cell r="L280" t="str">
            <v>Represents Winston-Salem City Rates only</v>
          </cell>
        </row>
        <row r="281">
          <cell r="A281">
            <v>375</v>
          </cell>
          <cell r="B281" t="str">
            <v>Winterville</v>
          </cell>
          <cell r="C281" t="str">
            <v>Winterville</v>
          </cell>
          <cell r="D281" t="str">
            <v>Municipality</v>
          </cell>
          <cell r="E281" t="b">
            <v>0</v>
          </cell>
          <cell r="F281" t="str">
            <v>SE</v>
          </cell>
          <cell r="G281" t="str">
            <v>Both Water and Sewer</v>
          </cell>
          <cell r="H281" t="str">
            <v>per 1000 gallons</v>
          </cell>
          <cell r="I281" t="str">
            <v>06-07</v>
          </cell>
          <cell r="K281" t="b">
            <v>0</v>
          </cell>
        </row>
        <row r="282">
          <cell r="A282">
            <v>376</v>
          </cell>
          <cell r="B282" t="str">
            <v>Winton</v>
          </cell>
          <cell r="C282" t="str">
            <v>Winton</v>
          </cell>
          <cell r="D282" t="str">
            <v>Municipality</v>
          </cell>
          <cell r="E282" t="b">
            <v>0</v>
          </cell>
          <cell r="F282" t="str">
            <v>of</v>
          </cell>
          <cell r="G282" t="str">
            <v>Both Water and Sewer</v>
          </cell>
          <cell r="H282" t="str">
            <v>per 1000 gallons</v>
          </cell>
          <cell r="I282" t="str">
            <v>06-07</v>
          </cell>
          <cell r="K282" t="b">
            <v>0</v>
          </cell>
        </row>
        <row r="283">
          <cell r="A283">
            <v>377</v>
          </cell>
          <cell r="B283" t="str">
            <v>Woodfin Water &amp; Sanitary District</v>
          </cell>
          <cell r="C283" t="str">
            <v>Woodfin Water &amp; Sanitary District</v>
          </cell>
          <cell r="D283" t="str">
            <v>County/District</v>
          </cell>
          <cell r="E283" t="b">
            <v>0</v>
          </cell>
          <cell r="F283" t="str">
            <v>0506</v>
          </cell>
          <cell r="G283" t="str">
            <v>Water Only</v>
          </cell>
          <cell r="H283" t="str">
            <v>per 1000 gallons</v>
          </cell>
          <cell r="I283" t="str">
            <v>05-06</v>
          </cell>
          <cell r="K283" t="b">
            <v>0</v>
          </cell>
        </row>
        <row r="284">
          <cell r="A284">
            <v>378</v>
          </cell>
          <cell r="B284" t="str">
            <v>Woodland</v>
          </cell>
          <cell r="C284" t="str">
            <v>Woodland</v>
          </cell>
          <cell r="D284" t="str">
            <v>Municipality</v>
          </cell>
          <cell r="E284" t="b">
            <v>0</v>
          </cell>
          <cell r="F284" t="str">
            <v>0506</v>
          </cell>
          <cell r="G284" t="str">
            <v>Both Water and Sewer</v>
          </cell>
          <cell r="H284" t="str">
            <v>per 1000 gallons</v>
          </cell>
          <cell r="I284" t="str">
            <v>05-06</v>
          </cell>
          <cell r="J284" t="str">
            <v>!! SPECIAL CASE !! Add $16.00 to all bills for WI and Sewer (SI SO) for consumption over 20,000 gallons. Add $32.00 to all bills for WO for consumption over 20,000 gallons.</v>
          </cell>
          <cell r="K284" t="b">
            <v>1</v>
          </cell>
        </row>
        <row r="285">
          <cell r="A285">
            <v>379</v>
          </cell>
          <cell r="B285" t="str">
            <v>Wrightsville Beach</v>
          </cell>
          <cell r="C285" t="str">
            <v>Wrightsville Beach</v>
          </cell>
          <cell r="D285" t="str">
            <v>Municipality</v>
          </cell>
          <cell r="E285" t="b">
            <v>0</v>
          </cell>
          <cell r="F285" t="str">
            <v>OF</v>
          </cell>
          <cell r="G285" t="str">
            <v>Both Water and Sewer</v>
          </cell>
          <cell r="H285" t="str">
            <v>per 100 cf</v>
          </cell>
          <cell r="I285" t="str">
            <v>06-07</v>
          </cell>
          <cell r="J285" t="str">
            <v>Different non-essential water rates apply.</v>
          </cell>
          <cell r="K285" t="b">
            <v>0</v>
          </cell>
          <cell r="L285" t="str">
            <v>Rates shown for "essential water and sewer" only.</v>
          </cell>
        </row>
        <row r="286">
          <cell r="A286">
            <v>380</v>
          </cell>
          <cell r="B286" t="str">
            <v>Yadkinville</v>
          </cell>
          <cell r="C286" t="str">
            <v>Yadkinville</v>
          </cell>
          <cell r="D286" t="str">
            <v>Municipality</v>
          </cell>
          <cell r="E286" t="b">
            <v>0</v>
          </cell>
          <cell r="F286" t="str">
            <v>SE</v>
          </cell>
          <cell r="G286" t="str">
            <v>Both Water and Sewer</v>
          </cell>
          <cell r="H286" t="str">
            <v>per 1000 gallons</v>
          </cell>
          <cell r="I286" t="str">
            <v>06-07</v>
          </cell>
          <cell r="K286" t="b">
            <v>0</v>
          </cell>
        </row>
        <row r="287">
          <cell r="A287">
            <v>381</v>
          </cell>
          <cell r="B287" t="str">
            <v>Yanceyville</v>
          </cell>
          <cell r="C287" t="str">
            <v>Yanceyville</v>
          </cell>
          <cell r="D287" t="str">
            <v>Municipality</v>
          </cell>
          <cell r="E287" t="b">
            <v>0</v>
          </cell>
          <cell r="F287" t="str">
            <v>SE</v>
          </cell>
          <cell r="G287" t="str">
            <v>Both Water and Sewer</v>
          </cell>
          <cell r="H287" t="str">
            <v>per 1000 gallons</v>
          </cell>
          <cell r="I287" t="str">
            <v>06-07</v>
          </cell>
          <cell r="K287" t="b">
            <v>0</v>
          </cell>
        </row>
        <row r="288">
          <cell r="A288">
            <v>382</v>
          </cell>
          <cell r="B288" t="str">
            <v>Zebulon</v>
          </cell>
          <cell r="C288" t="str">
            <v>Zebulon</v>
          </cell>
          <cell r="D288" t="str">
            <v>Municipality</v>
          </cell>
          <cell r="E288" t="b">
            <v>0</v>
          </cell>
          <cell r="F288" t="str">
            <v>SE</v>
          </cell>
          <cell r="G288" t="str">
            <v>Both Water and Sewer</v>
          </cell>
          <cell r="H288" t="str">
            <v>per 1000 gallons</v>
          </cell>
          <cell r="I288" t="str">
            <v>06-07</v>
          </cell>
          <cell r="K288" t="b">
            <v>0</v>
          </cell>
        </row>
        <row r="289">
          <cell r="A289">
            <v>383</v>
          </cell>
          <cell r="B289" t="str">
            <v>Cherryville</v>
          </cell>
          <cell r="C289" t="str">
            <v>Cherryville</v>
          </cell>
          <cell r="D289" t="str">
            <v>Municipality</v>
          </cell>
          <cell r="E289" t="b">
            <v>0</v>
          </cell>
          <cell r="F289" t="str">
            <v>SE</v>
          </cell>
          <cell r="G289" t="str">
            <v>Both Water and Sewer</v>
          </cell>
          <cell r="H289" t="str">
            <v>per 1000 gallons</v>
          </cell>
          <cell r="I289" t="str">
            <v>06-07</v>
          </cell>
          <cell r="K289" t="b">
            <v>0</v>
          </cell>
        </row>
        <row r="290">
          <cell r="A290">
            <v>384</v>
          </cell>
          <cell r="B290" t="str">
            <v>Ranlo</v>
          </cell>
          <cell r="C290" t="str">
            <v>Ranlo</v>
          </cell>
          <cell r="D290" t="str">
            <v>Municipality</v>
          </cell>
          <cell r="E290" t="b">
            <v>0</v>
          </cell>
          <cell r="F290" t="str">
            <v>SE</v>
          </cell>
          <cell r="G290" t="str">
            <v>Both Water and Sewer</v>
          </cell>
          <cell r="H290" t="str">
            <v>per 1000 gallons</v>
          </cell>
          <cell r="I290" t="str">
            <v>06-07</v>
          </cell>
          <cell r="K290" t="b">
            <v>0</v>
          </cell>
          <cell r="L290" t="str">
            <v>Water bill includes minimum and customer charges plus availability fee</v>
          </cell>
        </row>
        <row r="291">
          <cell r="A291">
            <v>385</v>
          </cell>
          <cell r="B291" t="str">
            <v>Beaufort County - District VI</v>
          </cell>
          <cell r="C291" t="str">
            <v>Beaufort County</v>
          </cell>
          <cell r="D291" t="str">
            <v>County/District</v>
          </cell>
          <cell r="E291" t="b">
            <v>1</v>
          </cell>
          <cell r="F291" t="str">
            <v>SE</v>
          </cell>
          <cell r="G291" t="str">
            <v>Water Only</v>
          </cell>
          <cell r="H291" t="str">
            <v>per 1000 gallons</v>
          </cell>
          <cell r="I291" t="str">
            <v>06-07</v>
          </cell>
          <cell r="K291" t="b">
            <v>0</v>
          </cell>
        </row>
        <row r="292">
          <cell r="A292">
            <v>386</v>
          </cell>
          <cell r="B292" t="str">
            <v>Beaufort County - District V</v>
          </cell>
          <cell r="C292" t="str">
            <v>Beaufort County</v>
          </cell>
          <cell r="D292" t="str">
            <v>County/District</v>
          </cell>
          <cell r="E292" t="b">
            <v>1</v>
          </cell>
          <cell r="F292" t="str">
            <v>SE</v>
          </cell>
          <cell r="G292" t="str">
            <v>Water Only</v>
          </cell>
          <cell r="H292" t="str">
            <v>per 1000 gallons</v>
          </cell>
          <cell r="I292" t="str">
            <v>06-07</v>
          </cell>
          <cell r="K292" t="b">
            <v>0</v>
          </cell>
        </row>
        <row r="293">
          <cell r="A293">
            <v>387</v>
          </cell>
          <cell r="B293" t="str">
            <v>Davie County</v>
          </cell>
          <cell r="C293" t="str">
            <v>Davie County</v>
          </cell>
          <cell r="D293" t="str">
            <v>County/District</v>
          </cell>
          <cell r="E293" t="b">
            <v>0</v>
          </cell>
          <cell r="F293" t="str">
            <v>SE</v>
          </cell>
          <cell r="G293" t="str">
            <v>Both Water and Sewer</v>
          </cell>
          <cell r="H293" t="str">
            <v>per 1000 gallons</v>
          </cell>
          <cell r="I293" t="str">
            <v>06-07</v>
          </cell>
          <cell r="K293" t="b">
            <v>0</v>
          </cell>
        </row>
        <row r="294">
          <cell r="A294">
            <v>388</v>
          </cell>
          <cell r="B294" t="str">
            <v>Davie County - East Davie Sewer</v>
          </cell>
          <cell r="C294" t="str">
            <v>Davie County</v>
          </cell>
          <cell r="D294" t="str">
            <v>County/District</v>
          </cell>
          <cell r="E294" t="b">
            <v>1</v>
          </cell>
          <cell r="F294" t="str">
            <v>SE</v>
          </cell>
          <cell r="G294" t="str">
            <v>Sewer Only</v>
          </cell>
          <cell r="H294" t="str">
            <v>per 1000 gallons</v>
          </cell>
          <cell r="I294" t="str">
            <v>06-07</v>
          </cell>
          <cell r="J294" t="str">
            <v>Different rate structure for East Davie County</v>
          </cell>
          <cell r="K294" t="b">
            <v>0</v>
          </cell>
        </row>
        <row r="295">
          <cell r="A295">
            <v>389</v>
          </cell>
          <cell r="B295" t="str">
            <v>Coats</v>
          </cell>
          <cell r="C295" t="str">
            <v>Coats</v>
          </cell>
          <cell r="D295" t="str">
            <v>Municipality</v>
          </cell>
          <cell r="E295" t="b">
            <v>0</v>
          </cell>
          <cell r="F295" t="str">
            <v>SE</v>
          </cell>
          <cell r="G295" t="str">
            <v>Water Only</v>
          </cell>
          <cell r="H295" t="str">
            <v>per 1000 gallons</v>
          </cell>
          <cell r="I295" t="str">
            <v>06-07</v>
          </cell>
          <cell r="K295" t="b">
            <v>0</v>
          </cell>
        </row>
        <row r="296">
          <cell r="A296">
            <v>390</v>
          </cell>
          <cell r="B296" t="str">
            <v>Bryson City</v>
          </cell>
          <cell r="C296" t="str">
            <v>Bryson City</v>
          </cell>
          <cell r="D296" t="str">
            <v>Municipality</v>
          </cell>
          <cell r="E296" t="b">
            <v>0</v>
          </cell>
          <cell r="F296" t="str">
            <v>SE</v>
          </cell>
          <cell r="G296" t="str">
            <v>Both Water and Sewer</v>
          </cell>
          <cell r="H296" t="str">
            <v>per 1000 gallons</v>
          </cell>
          <cell r="I296" t="str">
            <v>06-07</v>
          </cell>
          <cell r="K296" t="b">
            <v>0</v>
          </cell>
        </row>
        <row r="297">
          <cell r="A297">
            <v>391</v>
          </cell>
          <cell r="B297" t="str">
            <v>Bogue Banks Water Corporation</v>
          </cell>
          <cell r="C297" t="str">
            <v>Bogue Banks Water Corporation</v>
          </cell>
          <cell r="D297" t="str">
            <v>Not-for-profit</v>
          </cell>
          <cell r="E297" t="b">
            <v>0</v>
          </cell>
          <cell r="F297" t="str">
            <v>SE</v>
          </cell>
          <cell r="G297" t="str">
            <v>Water Only</v>
          </cell>
          <cell r="H297" t="str">
            <v>per 1000 gallons</v>
          </cell>
          <cell r="I297" t="str">
            <v>06-07</v>
          </cell>
          <cell r="K297" t="b">
            <v>0</v>
          </cell>
        </row>
        <row r="298">
          <cell r="A298">
            <v>392</v>
          </cell>
          <cell r="B298" t="str">
            <v>Craven County - Northwest District</v>
          </cell>
          <cell r="C298" t="str">
            <v>Craven County</v>
          </cell>
          <cell r="D298" t="str">
            <v>County/District</v>
          </cell>
          <cell r="E298" t="b">
            <v>0</v>
          </cell>
          <cell r="F298" t="str">
            <v>SE</v>
          </cell>
          <cell r="G298" t="str">
            <v>Water Only</v>
          </cell>
          <cell r="H298" t="str">
            <v>per 1000 gallons</v>
          </cell>
          <cell r="I298" t="str">
            <v>06-07</v>
          </cell>
          <cell r="K298" t="b">
            <v>0</v>
          </cell>
        </row>
        <row r="299">
          <cell r="A299">
            <v>393</v>
          </cell>
          <cell r="B299" t="str">
            <v>Craven County - Township 6</v>
          </cell>
          <cell r="C299" t="str">
            <v>Craven County</v>
          </cell>
          <cell r="D299" t="str">
            <v>County/District</v>
          </cell>
          <cell r="E299" t="b">
            <v>1</v>
          </cell>
          <cell r="F299" t="str">
            <v>SE</v>
          </cell>
          <cell r="G299" t="str">
            <v>Water Only</v>
          </cell>
          <cell r="H299" t="str">
            <v>per 1000 gallons</v>
          </cell>
          <cell r="I299" t="str">
            <v>06-07</v>
          </cell>
          <cell r="K299" t="b">
            <v>0</v>
          </cell>
        </row>
        <row r="300">
          <cell r="A300">
            <v>394</v>
          </cell>
          <cell r="B300" t="str">
            <v>Craven County - Township 7</v>
          </cell>
          <cell r="C300" t="str">
            <v>Craven County</v>
          </cell>
          <cell r="D300" t="str">
            <v>County/District</v>
          </cell>
          <cell r="E300" t="b">
            <v>1</v>
          </cell>
          <cell r="F300" t="str">
            <v>SE</v>
          </cell>
          <cell r="G300" t="str">
            <v>Water Only</v>
          </cell>
          <cell r="H300" t="str">
            <v>per 1000 gallons</v>
          </cell>
          <cell r="I300" t="str">
            <v>06-07</v>
          </cell>
          <cell r="K300" t="b">
            <v>0</v>
          </cell>
        </row>
        <row r="301">
          <cell r="A301">
            <v>395</v>
          </cell>
          <cell r="B301" t="str">
            <v>Craven County - Township 5</v>
          </cell>
          <cell r="C301" t="str">
            <v>Craven County</v>
          </cell>
          <cell r="D301" t="str">
            <v>County/District</v>
          </cell>
          <cell r="E301" t="b">
            <v>1</v>
          </cell>
          <cell r="F301" t="str">
            <v>SE</v>
          </cell>
          <cell r="G301" t="str">
            <v>Water Only</v>
          </cell>
          <cell r="H301" t="str">
            <v>per 1000 gallons</v>
          </cell>
          <cell r="I301" t="str">
            <v>06-07</v>
          </cell>
          <cell r="K301" t="b">
            <v>0</v>
          </cell>
        </row>
        <row r="302">
          <cell r="A302">
            <v>396</v>
          </cell>
          <cell r="B302" t="str">
            <v>Dare County - Avon, Buxton, Frisco &amp; Hatteras</v>
          </cell>
          <cell r="C302" t="str">
            <v>Dare County</v>
          </cell>
          <cell r="D302" t="str">
            <v>County/District</v>
          </cell>
          <cell r="E302" t="b">
            <v>1</v>
          </cell>
          <cell r="F302" t="str">
            <v>SE</v>
          </cell>
          <cell r="G302" t="str">
            <v>Water Only</v>
          </cell>
          <cell r="H302" t="str">
            <v>per 1000 gallons</v>
          </cell>
          <cell r="I302" t="str">
            <v>06-07</v>
          </cell>
          <cell r="K302" t="b">
            <v>0</v>
          </cell>
        </row>
        <row r="303">
          <cell r="A303">
            <v>397</v>
          </cell>
          <cell r="B303" t="str">
            <v>Cumberland County - NORCRESS District</v>
          </cell>
          <cell r="C303" t="str">
            <v>Cumberland County</v>
          </cell>
          <cell r="D303" t="str">
            <v>County/District</v>
          </cell>
          <cell r="E303" t="b">
            <v>0</v>
          </cell>
          <cell r="F303" t="str">
            <v>SE</v>
          </cell>
          <cell r="G303" t="str">
            <v>Sewer Only</v>
          </cell>
          <cell r="H303" t="str">
            <v>per 1000 gallons</v>
          </cell>
          <cell r="I303" t="str">
            <v>06-07</v>
          </cell>
          <cell r="J303" t="str">
            <v>NORCRESS' water assets are operated by Fayetteville PWC, Falcon, Godwin and Wade and charged for water service by those municipalities.</v>
          </cell>
          <cell r="K303" t="b">
            <v>0</v>
          </cell>
          <cell r="L303" t="str">
            <v>Includes debt charge and basic facilities charges (including local town charge). Charges $39.65/month for residential customers without metered water connection.</v>
          </cell>
        </row>
        <row r="304">
          <cell r="A304">
            <v>398</v>
          </cell>
          <cell r="B304" t="str">
            <v>Cumberland County - Kelly Hills District</v>
          </cell>
          <cell r="C304" t="str">
            <v>Cumberland County</v>
          </cell>
          <cell r="D304" t="str">
            <v>County/District</v>
          </cell>
          <cell r="E304" t="b">
            <v>1</v>
          </cell>
          <cell r="F304" t="str">
            <v>SE</v>
          </cell>
          <cell r="G304" t="str">
            <v>Sewer Only</v>
          </cell>
          <cell r="H304" t="str">
            <v>per 1000 gallons</v>
          </cell>
          <cell r="I304" t="str">
            <v>06-07</v>
          </cell>
          <cell r="K304" t="b">
            <v>0</v>
          </cell>
          <cell r="L304" t="str">
            <v>Includes Capital Reserve Fund fee and PWC Billing Services charge. Residential bills only for customers without a water meter from Fayetteville PWC (who are charged by PWC).</v>
          </cell>
        </row>
        <row r="305">
          <cell r="A305">
            <v>399</v>
          </cell>
          <cell r="B305" t="str">
            <v>Oak Island - new system in Commercial Area (west of North 79th St)</v>
          </cell>
          <cell r="C305" t="str">
            <v>Oak Island</v>
          </cell>
          <cell r="D305" t="str">
            <v>Municipality</v>
          </cell>
          <cell r="E305" t="b">
            <v>1</v>
          </cell>
          <cell r="F305" t="str">
            <v>SE</v>
          </cell>
          <cell r="G305" t="str">
            <v>Both Water and Sewer</v>
          </cell>
          <cell r="H305" t="str">
            <v>per 1000 gallons</v>
          </cell>
          <cell r="I305" t="str">
            <v>06-07</v>
          </cell>
          <cell r="K305" t="b">
            <v>0</v>
          </cell>
        </row>
        <row r="306">
          <cell r="A306">
            <v>400</v>
          </cell>
          <cell r="B306" t="str">
            <v>Parkton</v>
          </cell>
          <cell r="C306" t="str">
            <v>Parkton</v>
          </cell>
          <cell r="D306" t="str">
            <v>Municipality</v>
          </cell>
          <cell r="E306" t="b">
            <v>0</v>
          </cell>
          <cell r="F306" t="str">
            <v>SE</v>
          </cell>
          <cell r="G306" t="str">
            <v>Both Water and Sewer</v>
          </cell>
          <cell r="H306" t="str">
            <v>per 1000 gallons</v>
          </cell>
          <cell r="I306" t="str">
            <v>06-07</v>
          </cell>
          <cell r="K306" t="b">
            <v>0</v>
          </cell>
        </row>
        <row r="307">
          <cell r="A307">
            <v>401</v>
          </cell>
          <cell r="B307" t="str">
            <v>Pasquotank County</v>
          </cell>
          <cell r="C307" t="str">
            <v>Pasquotank County</v>
          </cell>
          <cell r="D307" t="str">
            <v>County/District</v>
          </cell>
          <cell r="E307" t="b">
            <v>0</v>
          </cell>
          <cell r="F307" t="str">
            <v>SE</v>
          </cell>
          <cell r="G307" t="str">
            <v>Water Only</v>
          </cell>
          <cell r="H307" t="str">
            <v>per 1000 gallons</v>
          </cell>
          <cell r="I307" t="str">
            <v>06-07</v>
          </cell>
          <cell r="K307" t="b">
            <v>0</v>
          </cell>
        </row>
        <row r="308">
          <cell r="A308">
            <v>402</v>
          </cell>
          <cell r="B308" t="str">
            <v>Wingate</v>
          </cell>
          <cell r="C308" t="str">
            <v>Wingate</v>
          </cell>
          <cell r="D308" t="str">
            <v>Municipality</v>
          </cell>
          <cell r="E308" t="b">
            <v>0</v>
          </cell>
          <cell r="F308" t="str">
            <v>SE</v>
          </cell>
          <cell r="G308" t="str">
            <v>Both Water and Sewer</v>
          </cell>
          <cell r="H308" t="str">
            <v>per 1000 gallons</v>
          </cell>
          <cell r="I308" t="str">
            <v>06-07</v>
          </cell>
          <cell r="K308" t="b">
            <v>0</v>
          </cell>
        </row>
        <row r="309">
          <cell r="A309">
            <v>403</v>
          </cell>
          <cell r="B309" t="str">
            <v>Boiling Spring Lakes</v>
          </cell>
          <cell r="C309" t="str">
            <v>Boiling Spring Lakes</v>
          </cell>
          <cell r="D309" t="str">
            <v>Municipality</v>
          </cell>
          <cell r="E309" t="b">
            <v>0</v>
          </cell>
          <cell r="F309" t="str">
            <v>OF</v>
          </cell>
          <cell r="G309" t="str">
            <v>Water Only</v>
          </cell>
          <cell r="H309" t="str">
            <v>per 1000 gallons</v>
          </cell>
          <cell r="I309" t="str">
            <v>06-07</v>
          </cell>
          <cell r="K309" t="b">
            <v>0</v>
          </cell>
        </row>
        <row r="310">
          <cell r="A310">
            <v>404</v>
          </cell>
          <cell r="B310" t="str">
            <v>Currituck County</v>
          </cell>
          <cell r="C310" t="str">
            <v>Currituck County</v>
          </cell>
          <cell r="D310" t="str">
            <v>County/District</v>
          </cell>
          <cell r="E310" t="b">
            <v>0</v>
          </cell>
          <cell r="F310" t="str">
            <v>SE</v>
          </cell>
          <cell r="G310" t="str">
            <v>Water Only</v>
          </cell>
          <cell r="H310" t="str">
            <v>per 1000 gallons</v>
          </cell>
          <cell r="I310" t="str">
            <v>06-07</v>
          </cell>
          <cell r="K310" t="b">
            <v>0</v>
          </cell>
        </row>
        <row r="311">
          <cell r="A311">
            <v>405</v>
          </cell>
          <cell r="B311" t="str">
            <v>Turkey</v>
          </cell>
          <cell r="C311" t="str">
            <v>Turkey</v>
          </cell>
          <cell r="D311" t="str">
            <v>Municipality</v>
          </cell>
          <cell r="E311" t="b">
            <v>0</v>
          </cell>
          <cell r="F311" t="str">
            <v>SE</v>
          </cell>
          <cell r="G311" t="str">
            <v>Water Only</v>
          </cell>
          <cell r="H311" t="str">
            <v>per 1000 gallons</v>
          </cell>
          <cell r="I311" t="str">
            <v>06-07</v>
          </cell>
          <cell r="K311" t="b">
            <v>0</v>
          </cell>
        </row>
        <row r="312">
          <cell r="A312">
            <v>406</v>
          </cell>
          <cell r="B312" t="str">
            <v>Robersonville</v>
          </cell>
          <cell r="C312" t="str">
            <v>Robersonville</v>
          </cell>
          <cell r="D312" t="str">
            <v>Municipality</v>
          </cell>
          <cell r="E312" t="b">
            <v>0</v>
          </cell>
          <cell r="F312" t="str">
            <v>SE</v>
          </cell>
          <cell r="G312" t="str">
            <v>Both Water and Sewer</v>
          </cell>
          <cell r="H312" t="str">
            <v>per 1000 gallons</v>
          </cell>
          <cell r="I312" t="str">
            <v>06-07</v>
          </cell>
          <cell r="K312" t="b">
            <v>0</v>
          </cell>
        </row>
        <row r="313">
          <cell r="A313">
            <v>407</v>
          </cell>
          <cell r="B313" t="str">
            <v>Greenevers</v>
          </cell>
          <cell r="C313" t="str">
            <v>Greenevers</v>
          </cell>
          <cell r="D313" t="str">
            <v>Municipality</v>
          </cell>
          <cell r="E313" t="b">
            <v>0</v>
          </cell>
          <cell r="F313" t="str">
            <v>SE</v>
          </cell>
          <cell r="G313" t="str">
            <v>Both Water and Sewer</v>
          </cell>
          <cell r="H313" t="str">
            <v>per 1000 gallons</v>
          </cell>
          <cell r="I313" t="str">
            <v>06-07</v>
          </cell>
          <cell r="J313" t="str">
            <v>Missing sewer commercial rates?</v>
          </cell>
          <cell r="K313" t="b">
            <v>0</v>
          </cell>
        </row>
        <row r="314">
          <cell r="A314">
            <v>408</v>
          </cell>
          <cell r="B314" t="str">
            <v>Gibson</v>
          </cell>
          <cell r="C314" t="str">
            <v>Gibson</v>
          </cell>
          <cell r="D314" t="str">
            <v>Municipality</v>
          </cell>
          <cell r="E314" t="b">
            <v>0</v>
          </cell>
          <cell r="F314" t="str">
            <v>SE</v>
          </cell>
          <cell r="G314" t="str">
            <v>Both Water and Sewer</v>
          </cell>
          <cell r="H314" t="str">
            <v>per 1000 gallons</v>
          </cell>
          <cell r="I314" t="str">
            <v>06-07</v>
          </cell>
          <cell r="K314" t="b">
            <v>0</v>
          </cell>
        </row>
        <row r="315">
          <cell r="A315">
            <v>409</v>
          </cell>
          <cell r="B315" t="str">
            <v>Erwin</v>
          </cell>
          <cell r="C315" t="str">
            <v>Erwin</v>
          </cell>
          <cell r="D315" t="str">
            <v>Municipality</v>
          </cell>
          <cell r="E315" t="b">
            <v>0</v>
          </cell>
          <cell r="F315" t="str">
            <v>SE</v>
          </cell>
          <cell r="G315" t="str">
            <v>Both Water and Sewer</v>
          </cell>
          <cell r="H315" t="str">
            <v>per 1000 gallons</v>
          </cell>
          <cell r="I315" t="str">
            <v>06-07</v>
          </cell>
          <cell r="K315" t="b">
            <v>0</v>
          </cell>
        </row>
        <row r="316">
          <cell r="A316">
            <v>410</v>
          </cell>
          <cell r="B316" t="str">
            <v>Connelly Springs</v>
          </cell>
          <cell r="C316" t="str">
            <v>Connelly Springs</v>
          </cell>
          <cell r="D316" t="str">
            <v>Municipality</v>
          </cell>
          <cell r="E316" t="b">
            <v>0</v>
          </cell>
          <cell r="F316" t="str">
            <v>SE</v>
          </cell>
          <cell r="G316" t="str">
            <v>Both Water and Sewer</v>
          </cell>
          <cell r="H316" t="str">
            <v>per 1000 gallons</v>
          </cell>
          <cell r="I316" t="str">
            <v>06-07</v>
          </cell>
          <cell r="J316" t="str">
            <v>Assets owned by town. Water rates are established by Icard Township Water Corporation, which buys water from Valdese to provide to Connelly Springs.</v>
          </cell>
          <cell r="K316" t="b">
            <v>0</v>
          </cell>
          <cell r="L316" t="str">
            <v>Water rates established by Icard Township Water Corporation. Does not include surcharges.</v>
          </cell>
        </row>
        <row r="317">
          <cell r="A317">
            <v>411</v>
          </cell>
          <cell r="B317" t="str">
            <v>Castalia</v>
          </cell>
          <cell r="C317" t="str">
            <v>Castalia</v>
          </cell>
          <cell r="D317" t="str">
            <v>Municipality</v>
          </cell>
          <cell r="E317" t="b">
            <v>0</v>
          </cell>
          <cell r="F317" t="str">
            <v>SE</v>
          </cell>
          <cell r="G317" t="str">
            <v>Water Only</v>
          </cell>
          <cell r="H317" t="str">
            <v>per 1000 gallons</v>
          </cell>
          <cell r="I317" t="str">
            <v>06-07</v>
          </cell>
          <cell r="K317" t="b">
            <v>0</v>
          </cell>
        </row>
        <row r="318">
          <cell r="A318">
            <v>412</v>
          </cell>
          <cell r="B318" t="str">
            <v>Bridgeton</v>
          </cell>
          <cell r="C318" t="str">
            <v>Bridgeton</v>
          </cell>
          <cell r="D318" t="str">
            <v>Municipality</v>
          </cell>
          <cell r="E318" t="b">
            <v>0</v>
          </cell>
          <cell r="F318" t="str">
            <v>SE</v>
          </cell>
          <cell r="G318" t="str">
            <v>Sewer Only</v>
          </cell>
          <cell r="H318" t="str">
            <v>per 1000 gallons</v>
          </cell>
          <cell r="I318" t="str">
            <v>06-07</v>
          </cell>
          <cell r="J318" t="str">
            <v>!! SPECIAL CASE !! For 0 gallons, SI = $16.00. The $18.50 is for 1 - 3000 gallon consumption. All else is accurate.</v>
          </cell>
          <cell r="K318" t="b">
            <v>1</v>
          </cell>
        </row>
        <row r="319">
          <cell r="A319">
            <v>413</v>
          </cell>
          <cell r="B319" t="str">
            <v>Caswell Beach</v>
          </cell>
          <cell r="C319" t="str">
            <v>Caswell Beach</v>
          </cell>
          <cell r="D319" t="str">
            <v>Municipality</v>
          </cell>
          <cell r="E319" t="b">
            <v>0</v>
          </cell>
          <cell r="F319" t="str">
            <v>SE</v>
          </cell>
          <cell r="G319" t="str">
            <v>Water Only</v>
          </cell>
          <cell r="H319" t="str">
            <v>per 1000 gallons</v>
          </cell>
          <cell r="I319" t="str">
            <v>06-07</v>
          </cell>
          <cell r="K319" t="b">
            <v>0</v>
          </cell>
        </row>
        <row r="320">
          <cell r="A320">
            <v>414</v>
          </cell>
          <cell r="B320" t="str">
            <v>Roxboro</v>
          </cell>
          <cell r="C320" t="str">
            <v>Roxboro</v>
          </cell>
          <cell r="D320" t="str">
            <v>Municipality</v>
          </cell>
          <cell r="E320" t="b">
            <v>0</v>
          </cell>
          <cell r="F320" t="str">
            <v>SE</v>
          </cell>
          <cell r="G320" t="str">
            <v>Both Water and Sewer</v>
          </cell>
          <cell r="H320" t="str">
            <v>per 1000 gallons</v>
          </cell>
          <cell r="I320" t="str">
            <v>06-07</v>
          </cell>
          <cell r="J320" t="str">
            <v>Lists commercial rates but they are identical to residential rates.</v>
          </cell>
          <cell r="K320" t="b">
            <v>0</v>
          </cell>
          <cell r="L320" t="str">
            <v>Water and sewer bills include Capital Rates of $0.25/1000 gallons</v>
          </cell>
        </row>
        <row r="321">
          <cell r="A321">
            <v>415</v>
          </cell>
          <cell r="B321" t="str">
            <v>Black Mountain</v>
          </cell>
          <cell r="C321" t="str">
            <v>Black Mountain</v>
          </cell>
          <cell r="D321" t="str">
            <v>Municipality</v>
          </cell>
          <cell r="E321" t="b">
            <v>0</v>
          </cell>
          <cell r="F321" t="str">
            <v>SE</v>
          </cell>
          <cell r="G321" t="str">
            <v>Water Only</v>
          </cell>
          <cell r="H321" t="str">
            <v>per 1000 gallons</v>
          </cell>
          <cell r="I321" t="str">
            <v>06-07</v>
          </cell>
          <cell r="K321" t="b">
            <v>0</v>
          </cell>
          <cell r="L321" t="str">
            <v>Includes billing charge and bond fee.</v>
          </cell>
        </row>
        <row r="322">
          <cell r="A322">
            <v>416</v>
          </cell>
          <cell r="B322" t="str">
            <v>Holden Beach</v>
          </cell>
          <cell r="C322" t="str">
            <v>Holden Beach</v>
          </cell>
          <cell r="D322" t="str">
            <v>Municipality</v>
          </cell>
          <cell r="E322" t="b">
            <v>0</v>
          </cell>
          <cell r="F322" t="str">
            <v>SE</v>
          </cell>
          <cell r="G322" t="str">
            <v>Both Water and Sewer</v>
          </cell>
          <cell r="H322" t="str">
            <v>per 1000 gallons</v>
          </cell>
          <cell r="I322" t="str">
            <v>06-07</v>
          </cell>
          <cell r="K322" t="b">
            <v>0</v>
          </cell>
        </row>
        <row r="323">
          <cell r="A323">
            <v>417</v>
          </cell>
          <cell r="B323" t="str">
            <v>Kure Beach</v>
          </cell>
          <cell r="C323" t="str">
            <v>Kure Beach</v>
          </cell>
          <cell r="D323" t="str">
            <v>Municipality</v>
          </cell>
          <cell r="E323" t="b">
            <v>0</v>
          </cell>
          <cell r="F323" t="str">
            <v>SE</v>
          </cell>
          <cell r="G323" t="str">
            <v>Both Water and Sewer</v>
          </cell>
          <cell r="H323" t="str">
            <v>per 1000 gallons</v>
          </cell>
          <cell r="I323" t="str">
            <v>06-07</v>
          </cell>
          <cell r="K323" t="b">
            <v>0</v>
          </cell>
        </row>
        <row r="324">
          <cell r="A324">
            <v>418</v>
          </cell>
          <cell r="B324" t="str">
            <v>Whiteville</v>
          </cell>
          <cell r="C324" t="str">
            <v>Whiteville</v>
          </cell>
          <cell r="D324" t="str">
            <v>Municipality</v>
          </cell>
          <cell r="E324" t="b">
            <v>0</v>
          </cell>
          <cell r="F324" t="str">
            <v>SE</v>
          </cell>
          <cell r="G324" t="str">
            <v>Both Water and Sewer</v>
          </cell>
          <cell r="H324" t="str">
            <v>per 1000 gallons</v>
          </cell>
          <cell r="I324" t="str">
            <v>06-07</v>
          </cell>
          <cell r="K324" t="b">
            <v>0</v>
          </cell>
        </row>
        <row r="325">
          <cell r="A325">
            <v>419</v>
          </cell>
          <cell r="B325" t="str">
            <v>Mount Holly</v>
          </cell>
          <cell r="C325" t="str">
            <v>Mount Holly</v>
          </cell>
          <cell r="D325" t="str">
            <v>Municipality</v>
          </cell>
          <cell r="E325" t="b">
            <v>0</v>
          </cell>
          <cell r="F325" t="str">
            <v>SE</v>
          </cell>
          <cell r="G325" t="str">
            <v>Both Water and Sewer</v>
          </cell>
          <cell r="H325" t="str">
            <v>per 1000 gallons</v>
          </cell>
          <cell r="I325" t="str">
            <v>06-07</v>
          </cell>
          <cell r="K325" t="b">
            <v>0</v>
          </cell>
        </row>
        <row r="326">
          <cell r="A326">
            <v>420</v>
          </cell>
          <cell r="B326" t="str">
            <v>Chatham County</v>
          </cell>
          <cell r="C326" t="str">
            <v>Chatham County</v>
          </cell>
          <cell r="D326" t="str">
            <v>County/District</v>
          </cell>
          <cell r="E326" t="b">
            <v>0</v>
          </cell>
          <cell r="F326" t="str">
            <v>SE</v>
          </cell>
          <cell r="G326" t="str">
            <v>Water Only</v>
          </cell>
          <cell r="H326" t="str">
            <v>per 1000 gallons</v>
          </cell>
          <cell r="I326" t="str">
            <v>06-07</v>
          </cell>
          <cell r="J326" t="str">
            <v>They only have 1 mile of sewer lines (in the Bynum area) but are primarily a water only utility.</v>
          </cell>
          <cell r="K326" t="b">
            <v>0</v>
          </cell>
        </row>
        <row r="327">
          <cell r="A327">
            <v>421</v>
          </cell>
          <cell r="B327" t="str">
            <v>Montgomery County</v>
          </cell>
          <cell r="C327" t="str">
            <v>Montgomery County</v>
          </cell>
          <cell r="D327" t="str">
            <v>County/District</v>
          </cell>
          <cell r="E327" t="b">
            <v>0</v>
          </cell>
          <cell r="F327" t="str">
            <v>SE</v>
          </cell>
          <cell r="G327" t="str">
            <v>Water Only</v>
          </cell>
          <cell r="H327" t="str">
            <v>per 1000 gallons</v>
          </cell>
          <cell r="I327" t="str">
            <v>06-07</v>
          </cell>
          <cell r="K327" t="b">
            <v>0</v>
          </cell>
        </row>
        <row r="328">
          <cell r="A328">
            <v>422</v>
          </cell>
          <cell r="B328" t="str">
            <v>Hoke County</v>
          </cell>
          <cell r="C328" t="str">
            <v>Hoke County</v>
          </cell>
          <cell r="D328" t="str">
            <v>County/District</v>
          </cell>
          <cell r="E328" t="b">
            <v>0</v>
          </cell>
          <cell r="F328" t="str">
            <v>SE</v>
          </cell>
          <cell r="G328" t="str">
            <v>Both Water and Sewer</v>
          </cell>
          <cell r="H328" t="str">
            <v>per 1000 gallons</v>
          </cell>
          <cell r="I328" t="str">
            <v>06-07</v>
          </cell>
          <cell r="K328" t="b">
            <v>0</v>
          </cell>
        </row>
        <row r="329">
          <cell r="A329">
            <v>423</v>
          </cell>
          <cell r="B329" t="str">
            <v>Chowan County</v>
          </cell>
          <cell r="C329" t="str">
            <v>Chowan County</v>
          </cell>
          <cell r="D329" t="str">
            <v>County/District</v>
          </cell>
          <cell r="E329" t="b">
            <v>0</v>
          </cell>
          <cell r="F329" t="str">
            <v>SE</v>
          </cell>
          <cell r="G329" t="str">
            <v>Water Only</v>
          </cell>
          <cell r="H329" t="str">
            <v>per 1000 gallons</v>
          </cell>
          <cell r="I329" t="str">
            <v>06-07</v>
          </cell>
          <cell r="K329" t="b">
            <v>0</v>
          </cell>
        </row>
        <row r="330">
          <cell r="A330">
            <v>424</v>
          </cell>
          <cell r="B330" t="str">
            <v>Richmond County</v>
          </cell>
          <cell r="C330" t="str">
            <v>Richmond County</v>
          </cell>
          <cell r="D330" t="str">
            <v>County/District</v>
          </cell>
          <cell r="E330" t="b">
            <v>0</v>
          </cell>
          <cell r="F330" t="str">
            <v>SE</v>
          </cell>
          <cell r="G330" t="str">
            <v>Water Only</v>
          </cell>
          <cell r="H330" t="str">
            <v>per 1000 gallons</v>
          </cell>
          <cell r="I330" t="str">
            <v>06-07</v>
          </cell>
          <cell r="K330" t="b">
            <v>0</v>
          </cell>
        </row>
        <row r="331">
          <cell r="A331">
            <v>425</v>
          </cell>
          <cell r="B331" t="str">
            <v>Hildebran</v>
          </cell>
          <cell r="C331" t="str">
            <v>Hildebran</v>
          </cell>
          <cell r="D331" t="str">
            <v>Municipality</v>
          </cell>
          <cell r="E331" t="b">
            <v>0</v>
          </cell>
          <cell r="F331" t="str">
            <v>OF</v>
          </cell>
          <cell r="G331" t="str">
            <v>Sewer Only</v>
          </cell>
          <cell r="H331" t="str">
            <v>per 1000 gallons</v>
          </cell>
          <cell r="I331" t="str">
            <v>06-07</v>
          </cell>
          <cell r="K331" t="b">
            <v>0</v>
          </cell>
        </row>
        <row r="332">
          <cell r="A332">
            <v>426</v>
          </cell>
          <cell r="B332" t="str">
            <v>Ahoskie</v>
          </cell>
          <cell r="C332" t="str">
            <v>Ahoskie</v>
          </cell>
          <cell r="D332" t="str">
            <v>Municipality</v>
          </cell>
          <cell r="E332" t="b">
            <v>0</v>
          </cell>
          <cell r="F332" t="str">
            <v>OF</v>
          </cell>
          <cell r="G332" t="str">
            <v>Both Water and Sewer</v>
          </cell>
          <cell r="H332" t="str">
            <v>per 1000 gallons</v>
          </cell>
          <cell r="I332" t="str">
            <v>06-07</v>
          </cell>
          <cell r="K332" t="b">
            <v>0</v>
          </cell>
        </row>
        <row r="333">
          <cell r="A333">
            <v>427</v>
          </cell>
          <cell r="B333" t="str">
            <v>Hertford</v>
          </cell>
          <cell r="C333" t="str">
            <v>Hertford</v>
          </cell>
          <cell r="D333" t="str">
            <v>Municipality</v>
          </cell>
          <cell r="E333" t="b">
            <v>0</v>
          </cell>
          <cell r="F333" t="str">
            <v>SE</v>
          </cell>
          <cell r="G333" t="str">
            <v>Both Water and Sewer</v>
          </cell>
          <cell r="H333" t="str">
            <v>per 1000 gallons</v>
          </cell>
          <cell r="I333" t="str">
            <v>06-07</v>
          </cell>
          <cell r="K333" t="b">
            <v>0</v>
          </cell>
        </row>
        <row r="334">
          <cell r="A334">
            <v>428</v>
          </cell>
          <cell r="B334" t="str">
            <v>Lawndale</v>
          </cell>
          <cell r="C334" t="str">
            <v>Lawndale</v>
          </cell>
          <cell r="D334" t="str">
            <v>Municipality</v>
          </cell>
          <cell r="E334" t="b">
            <v>0</v>
          </cell>
          <cell r="F334" t="str">
            <v>OF</v>
          </cell>
          <cell r="G334" t="str">
            <v>Water Only</v>
          </cell>
          <cell r="H334" t="str">
            <v>per 1000 gallons</v>
          </cell>
          <cell r="I334" t="str">
            <v>06-07</v>
          </cell>
          <cell r="K334" t="b">
            <v>0</v>
          </cell>
        </row>
        <row r="335">
          <cell r="A335">
            <v>429</v>
          </cell>
          <cell r="B335" t="str">
            <v>Fountain</v>
          </cell>
          <cell r="C335" t="str">
            <v>Fountain</v>
          </cell>
          <cell r="D335" t="str">
            <v>Municipality</v>
          </cell>
          <cell r="E335" t="b">
            <v>0</v>
          </cell>
          <cell r="F335" t="str">
            <v>SE</v>
          </cell>
          <cell r="G335" t="str">
            <v>Both Water and Sewer</v>
          </cell>
          <cell r="H335" t="str">
            <v>per 1000 gallons</v>
          </cell>
          <cell r="I335" t="str">
            <v>06-07</v>
          </cell>
          <cell r="K335" t="b">
            <v>0</v>
          </cell>
          <cell r="L335" t="str">
            <v>Water bill includes $5 Water Capital Reserve fee.</v>
          </cell>
        </row>
        <row r="336">
          <cell r="A336">
            <v>430</v>
          </cell>
          <cell r="B336" t="str">
            <v>Durham County</v>
          </cell>
          <cell r="C336" t="str">
            <v>Durham County</v>
          </cell>
          <cell r="D336" t="str">
            <v>County/District</v>
          </cell>
          <cell r="E336" t="b">
            <v>0</v>
          </cell>
          <cell r="F336" t="str">
            <v>SE</v>
          </cell>
          <cell r="G336" t="str">
            <v>Sewer Only</v>
          </cell>
          <cell r="H336" t="str">
            <v>per 100 cf</v>
          </cell>
          <cell r="I336" t="str">
            <v>06-07</v>
          </cell>
          <cell r="J336" t="str">
            <v>Billing is provided by the City of Durham. Residential customers are billed bi-monthly, but not all on the same monthly schedule. Larger users are billed monthly. Have flat fees for customers not on City water.</v>
          </cell>
          <cell r="K336" t="b">
            <v>0</v>
          </cell>
          <cell r="L336" t="str">
            <v>Rate structure for customers on City's water system. Does not include Capital Recovery Charge (varies by customer).</v>
          </cell>
        </row>
        <row r="337">
          <cell r="A337">
            <v>431</v>
          </cell>
          <cell r="B337" t="str">
            <v>Sims</v>
          </cell>
          <cell r="C337" t="str">
            <v>Sims</v>
          </cell>
          <cell r="D337" t="str">
            <v>Municipality</v>
          </cell>
          <cell r="E337" t="b">
            <v>0</v>
          </cell>
          <cell r="F337" t="str">
            <v>SE</v>
          </cell>
          <cell r="G337" t="str">
            <v>Both Water and Sewer</v>
          </cell>
          <cell r="H337" t="str">
            <v>per 1000 gallons</v>
          </cell>
          <cell r="I337" t="str">
            <v>06-07</v>
          </cell>
          <cell r="K337" t="b">
            <v>0</v>
          </cell>
        </row>
        <row r="338">
          <cell r="A338">
            <v>432</v>
          </cell>
          <cell r="B338" t="str">
            <v>Conway</v>
          </cell>
          <cell r="C338" t="str">
            <v>Conway</v>
          </cell>
          <cell r="D338" t="str">
            <v>Municipality</v>
          </cell>
          <cell r="E338" t="b">
            <v>0</v>
          </cell>
          <cell r="F338" t="str">
            <v>SE</v>
          </cell>
          <cell r="G338" t="str">
            <v>Both Water and Sewer</v>
          </cell>
          <cell r="H338" t="str">
            <v>per 1000 gallons</v>
          </cell>
          <cell r="I338" t="str">
            <v>06-07</v>
          </cell>
          <cell r="K338" t="b">
            <v>0</v>
          </cell>
        </row>
        <row r="339">
          <cell r="A339">
            <v>433</v>
          </cell>
          <cell r="B339" t="str">
            <v>Ossipee</v>
          </cell>
          <cell r="C339" t="str">
            <v>Ossipee</v>
          </cell>
          <cell r="D339" t="str">
            <v>Municipality</v>
          </cell>
          <cell r="E339" t="b">
            <v>0</v>
          </cell>
          <cell r="F339" t="str">
            <v>SE</v>
          </cell>
          <cell r="G339" t="str">
            <v>Water Only</v>
          </cell>
          <cell r="H339" t="str">
            <v>per 1000 gallons</v>
          </cell>
          <cell r="I339" t="str">
            <v>06-07</v>
          </cell>
          <cell r="K339" t="b">
            <v>0</v>
          </cell>
        </row>
        <row r="340">
          <cell r="A340">
            <v>1</v>
          </cell>
          <cell r="B340" t="str">
            <v>ONWASA - Water rates</v>
          </cell>
          <cell r="C340" t="str">
            <v>ONWASA</v>
          </cell>
          <cell r="D340" t="str">
            <v>Authority</v>
          </cell>
          <cell r="E340" t="b">
            <v>0</v>
          </cell>
          <cell r="F340" t="str">
            <v>OF</v>
          </cell>
          <cell r="G340" t="str">
            <v>Water Only</v>
          </cell>
          <cell r="H340" t="str">
            <v>per 1000 gallons</v>
          </cell>
          <cell r="I340" t="str">
            <v>06-07</v>
          </cell>
          <cell r="K340" t="b">
            <v>0</v>
          </cell>
        </row>
        <row r="341">
          <cell r="A341">
            <v>2</v>
          </cell>
          <cell r="B341" t="str">
            <v>ONWASA - Holly Ridge</v>
          </cell>
          <cell r="C341" t="str">
            <v>ONWASA</v>
          </cell>
          <cell r="D341" t="str">
            <v>Authority</v>
          </cell>
          <cell r="E341" t="b">
            <v>1</v>
          </cell>
          <cell r="F341" t="str">
            <v>OF</v>
          </cell>
          <cell r="G341" t="str">
            <v>Both Water and Sewer</v>
          </cell>
          <cell r="H341" t="str">
            <v>per 1000 gallons</v>
          </cell>
          <cell r="I341" t="str">
            <v>06-07</v>
          </cell>
          <cell r="K341" t="b">
            <v>0</v>
          </cell>
        </row>
        <row r="342">
          <cell r="A342">
            <v>3</v>
          </cell>
          <cell r="B342" t="str">
            <v>ONWASA - Kenwood</v>
          </cell>
          <cell r="C342" t="str">
            <v>ONWASA</v>
          </cell>
          <cell r="D342" t="str">
            <v>Authority</v>
          </cell>
          <cell r="E342" t="b">
            <v>1</v>
          </cell>
          <cell r="F342" t="str">
            <v>OF</v>
          </cell>
          <cell r="G342" t="str">
            <v>Both Water and Sewer</v>
          </cell>
          <cell r="H342" t="str">
            <v>per 1000 gallons</v>
          </cell>
          <cell r="I342" t="str">
            <v>06-07</v>
          </cell>
          <cell r="K342" t="b">
            <v>0</v>
          </cell>
        </row>
        <row r="343">
          <cell r="A343">
            <v>4</v>
          </cell>
          <cell r="B343" t="str">
            <v>Duplin County - District B</v>
          </cell>
          <cell r="C343" t="str">
            <v>Duplin County</v>
          </cell>
          <cell r="D343" t="str">
            <v>County/District</v>
          </cell>
          <cell r="E343" t="b">
            <v>1</v>
          </cell>
          <cell r="F343" t="str">
            <v>SE</v>
          </cell>
          <cell r="G343" t="str">
            <v>Water Only</v>
          </cell>
          <cell r="H343" t="str">
            <v>per 1000 gallons</v>
          </cell>
          <cell r="I343" t="str">
            <v>06-07</v>
          </cell>
          <cell r="K343" t="b">
            <v>0</v>
          </cell>
        </row>
        <row r="344">
          <cell r="A344">
            <v>5</v>
          </cell>
          <cell r="B344" t="str">
            <v>Duplin County - District C</v>
          </cell>
          <cell r="C344" t="str">
            <v>Duplin County</v>
          </cell>
          <cell r="D344" t="str">
            <v>County/District</v>
          </cell>
          <cell r="E344" t="b">
            <v>1</v>
          </cell>
          <cell r="F344" t="str">
            <v>SE</v>
          </cell>
          <cell r="G344" t="str">
            <v>Water Only</v>
          </cell>
          <cell r="H344" t="str">
            <v>per 1000 gallons</v>
          </cell>
          <cell r="I344" t="str">
            <v>06-07</v>
          </cell>
          <cell r="K344" t="b">
            <v>0</v>
          </cell>
        </row>
        <row r="345">
          <cell r="A345">
            <v>6</v>
          </cell>
          <cell r="B345" t="str">
            <v>Duplin County - District E</v>
          </cell>
          <cell r="C345" t="str">
            <v>Duplin County</v>
          </cell>
          <cell r="D345" t="str">
            <v>County/District</v>
          </cell>
          <cell r="E345" t="b">
            <v>1</v>
          </cell>
          <cell r="F345" t="str">
            <v>SE</v>
          </cell>
          <cell r="G345" t="str">
            <v>Water Only</v>
          </cell>
          <cell r="H345" t="str">
            <v>per 1000 gallons</v>
          </cell>
          <cell r="I345" t="str">
            <v>06-07</v>
          </cell>
          <cell r="K345" t="b">
            <v>0</v>
          </cell>
        </row>
        <row r="346">
          <cell r="A346">
            <v>7</v>
          </cell>
          <cell r="B346" t="str">
            <v>Duplin County - District F</v>
          </cell>
          <cell r="C346" t="str">
            <v>Duplin County</v>
          </cell>
          <cell r="D346" t="str">
            <v>County/District</v>
          </cell>
          <cell r="E346" t="b">
            <v>1</v>
          </cell>
          <cell r="F346" t="str">
            <v>SE</v>
          </cell>
          <cell r="G346" t="str">
            <v>Water Only</v>
          </cell>
          <cell r="H346" t="str">
            <v>per 1000 gallons</v>
          </cell>
          <cell r="I346" t="str">
            <v>06-07</v>
          </cell>
          <cell r="K346" t="b">
            <v>0</v>
          </cell>
        </row>
        <row r="347">
          <cell r="A347">
            <v>8</v>
          </cell>
          <cell r="B347" t="str">
            <v>Duplin County - District G</v>
          </cell>
          <cell r="C347" t="str">
            <v>Duplin County</v>
          </cell>
          <cell r="D347" t="str">
            <v>County/District</v>
          </cell>
          <cell r="E347" t="b">
            <v>1</v>
          </cell>
          <cell r="F347" t="str">
            <v>SE</v>
          </cell>
          <cell r="G347" t="str">
            <v>Water Only</v>
          </cell>
          <cell r="H347" t="str">
            <v>per 1000 gallons</v>
          </cell>
          <cell r="I347" t="str">
            <v>06-07</v>
          </cell>
          <cell r="K347" t="b">
            <v>0</v>
          </cell>
        </row>
        <row r="348">
          <cell r="A348">
            <v>9</v>
          </cell>
          <cell r="B348" t="str">
            <v>Beaufort County - District IV</v>
          </cell>
          <cell r="C348" t="str">
            <v>Beaufort County</v>
          </cell>
          <cell r="D348" t="str">
            <v>County/District</v>
          </cell>
          <cell r="E348" t="b">
            <v>1</v>
          </cell>
          <cell r="F348" t="str">
            <v>SE</v>
          </cell>
          <cell r="G348" t="str">
            <v>Water Only</v>
          </cell>
          <cell r="H348" t="str">
            <v>per 1000 gallons</v>
          </cell>
          <cell r="I348" t="str">
            <v>06-07</v>
          </cell>
          <cell r="K348" t="b">
            <v>0</v>
          </cell>
        </row>
        <row r="349">
          <cell r="A349">
            <v>10</v>
          </cell>
          <cell r="B349" t="str">
            <v>Beech Mountain</v>
          </cell>
          <cell r="C349" t="str">
            <v>Beech Mountain</v>
          </cell>
          <cell r="D349" t="str">
            <v>Municipality</v>
          </cell>
          <cell r="E349" t="b">
            <v>0</v>
          </cell>
          <cell r="F349" t="str">
            <v>SE</v>
          </cell>
          <cell r="G349" t="str">
            <v>Both Water and Sewer</v>
          </cell>
          <cell r="H349" t="str">
            <v>per 1000 gallons</v>
          </cell>
          <cell r="I349" t="str">
            <v>06-07</v>
          </cell>
          <cell r="K349" t="b">
            <v>0</v>
          </cell>
        </row>
        <row r="350">
          <cell r="A350">
            <v>11</v>
          </cell>
          <cell r="B350" t="str">
            <v>Belhaven</v>
          </cell>
          <cell r="C350" t="str">
            <v>Belhaven</v>
          </cell>
          <cell r="D350" t="str">
            <v>Municipality</v>
          </cell>
          <cell r="E350" t="b">
            <v>0</v>
          </cell>
          <cell r="F350" t="str">
            <v>SE</v>
          </cell>
          <cell r="G350" t="str">
            <v>Both Water and Sewer</v>
          </cell>
          <cell r="H350" t="str">
            <v>per 1000 gallons</v>
          </cell>
          <cell r="I350" t="str">
            <v>06-07</v>
          </cell>
          <cell r="K350" t="b">
            <v>0</v>
          </cell>
        </row>
        <row r="351">
          <cell r="A351">
            <v>12</v>
          </cell>
          <cell r="B351" t="str">
            <v>Belmont</v>
          </cell>
          <cell r="C351" t="str">
            <v>Belmont</v>
          </cell>
          <cell r="D351" t="str">
            <v>Municipality</v>
          </cell>
          <cell r="E351" t="b">
            <v>0</v>
          </cell>
          <cell r="F351" t="str">
            <v>SE</v>
          </cell>
          <cell r="G351" t="str">
            <v>Both Water and Sewer</v>
          </cell>
          <cell r="H351" t="str">
            <v>per 1000 gallons</v>
          </cell>
          <cell r="I351" t="str">
            <v>06-07</v>
          </cell>
          <cell r="J351" t="str">
            <v>Has Cramerton district rates that are identical to Cramerton's own rates - do not model Cramerton district for Belmont; just Belmont's rates.</v>
          </cell>
          <cell r="K351" t="b">
            <v>0</v>
          </cell>
        </row>
        <row r="352">
          <cell r="A352">
            <v>13</v>
          </cell>
          <cell r="B352" t="str">
            <v>Benson</v>
          </cell>
          <cell r="C352" t="str">
            <v>Benson</v>
          </cell>
          <cell r="D352" t="str">
            <v>Municipality</v>
          </cell>
          <cell r="E352" t="b">
            <v>0</v>
          </cell>
          <cell r="F352" t="str">
            <v>OF</v>
          </cell>
          <cell r="G352" t="str">
            <v>Both Water and Sewer</v>
          </cell>
          <cell r="H352" t="str">
            <v>per 1000 gallons</v>
          </cell>
          <cell r="I352" t="str">
            <v>06-07</v>
          </cell>
          <cell r="K352" t="b">
            <v>0</v>
          </cell>
        </row>
        <row r="353">
          <cell r="A353">
            <v>14</v>
          </cell>
          <cell r="B353" t="str">
            <v>Bermuda Run</v>
          </cell>
          <cell r="C353" t="str">
            <v>Bermuda Run</v>
          </cell>
          <cell r="D353" t="str">
            <v>Municipality</v>
          </cell>
          <cell r="E353" t="b">
            <v>0</v>
          </cell>
          <cell r="F353" t="str">
            <v>SE</v>
          </cell>
          <cell r="G353" t="str">
            <v>Both Water and Sewer</v>
          </cell>
          <cell r="H353" t="str">
            <v>per 1000 gallons</v>
          </cell>
          <cell r="I353" t="str">
            <v>06-07</v>
          </cell>
          <cell r="J353" t="str">
            <v>Shows monthly rates, but bimonthly billing, so multiplied x2. Own and operate own water and sewer systems but they set rates equal to Davie County's rates to maintain equal and equitable rates for all BR citizens (since some use Davie County sewer).</v>
          </cell>
          <cell r="K353" t="b">
            <v>0</v>
          </cell>
        </row>
        <row r="354">
          <cell r="A354">
            <v>15</v>
          </cell>
          <cell r="B354" t="str">
            <v>Bessemer City</v>
          </cell>
          <cell r="C354" t="str">
            <v>Bessemer City</v>
          </cell>
          <cell r="D354" t="str">
            <v>Municipality</v>
          </cell>
          <cell r="E354" t="b">
            <v>0</v>
          </cell>
          <cell r="F354" t="str">
            <v>SE</v>
          </cell>
          <cell r="G354" t="str">
            <v>Both Water and Sewer</v>
          </cell>
          <cell r="H354" t="str">
            <v>per 1000 gallons</v>
          </cell>
          <cell r="I354" t="str">
            <v>06-07</v>
          </cell>
          <cell r="K354" t="b">
            <v>0</v>
          </cell>
        </row>
        <row r="355">
          <cell r="A355">
            <v>16</v>
          </cell>
          <cell r="B355" t="str">
            <v>Beulaville</v>
          </cell>
          <cell r="C355" t="str">
            <v>Beulaville</v>
          </cell>
          <cell r="D355" t="str">
            <v>Municipality</v>
          </cell>
          <cell r="E355" t="b">
            <v>0</v>
          </cell>
          <cell r="F355" t="str">
            <v>SE</v>
          </cell>
          <cell r="G355" t="str">
            <v>Both Water and Sewer</v>
          </cell>
          <cell r="H355" t="str">
            <v>per 1000 gallons</v>
          </cell>
          <cell r="I355" t="str">
            <v>06-07</v>
          </cell>
          <cell r="K355" t="b">
            <v>0</v>
          </cell>
        </row>
        <row r="356">
          <cell r="A356">
            <v>17</v>
          </cell>
          <cell r="B356" t="str">
            <v>Biltmore Forest</v>
          </cell>
          <cell r="C356" t="str">
            <v>Biltmore Forest</v>
          </cell>
          <cell r="D356" t="str">
            <v>Municipality</v>
          </cell>
          <cell r="E356" t="b">
            <v>0</v>
          </cell>
          <cell r="F356" t="str">
            <v>SE</v>
          </cell>
          <cell r="G356" t="str">
            <v>Both Water and Sewer</v>
          </cell>
          <cell r="H356" t="str">
            <v>per 1000 gallons</v>
          </cell>
          <cell r="I356" t="str">
            <v>06-07</v>
          </cell>
          <cell r="K356" t="b">
            <v>0</v>
          </cell>
          <cell r="L356" t="str">
            <v>Sewer bill includes maintenance and bill fees.</v>
          </cell>
        </row>
        <row r="357">
          <cell r="A357">
            <v>18</v>
          </cell>
          <cell r="B357" t="str">
            <v>Biscoe</v>
          </cell>
          <cell r="C357" t="str">
            <v>Biscoe</v>
          </cell>
          <cell r="D357" t="str">
            <v>Municipality</v>
          </cell>
          <cell r="E357" t="b">
            <v>0</v>
          </cell>
          <cell r="F357" t="str">
            <v>SE</v>
          </cell>
          <cell r="G357" t="str">
            <v>Both Water and Sewer</v>
          </cell>
          <cell r="H357" t="str">
            <v>per 1000 gallons</v>
          </cell>
          <cell r="I357" t="str">
            <v>06-07</v>
          </cell>
          <cell r="J357" t="str">
            <v>Call-verified: Sewer outside rates are higher than inside rates &amp; DOUBLED from is on rate sheet. The minimum outside water bill is $14.56, and minimum outside sewer bill is 2 * $14.56 = $29.12  (so total combined water and sewer bill is $43.68).</v>
          </cell>
          <cell r="K357" t="b">
            <v>0</v>
          </cell>
        </row>
        <row r="358">
          <cell r="A358">
            <v>19</v>
          </cell>
          <cell r="B358" t="str">
            <v>Black Creek</v>
          </cell>
          <cell r="C358" t="str">
            <v>Black Creek</v>
          </cell>
          <cell r="D358" t="str">
            <v>Municipality</v>
          </cell>
          <cell r="E358" t="b">
            <v>0</v>
          </cell>
          <cell r="F358" t="str">
            <v>OF</v>
          </cell>
          <cell r="G358" t="str">
            <v>Both Water and Sewer</v>
          </cell>
          <cell r="H358" t="str">
            <v>per 1000 gallons</v>
          </cell>
          <cell r="I358" t="str">
            <v>06-07</v>
          </cell>
          <cell r="K358" t="b">
            <v>0</v>
          </cell>
        </row>
        <row r="359">
          <cell r="A359">
            <v>20</v>
          </cell>
          <cell r="B359" t="str">
            <v>Bladenboro</v>
          </cell>
          <cell r="C359" t="str">
            <v>Bladenboro</v>
          </cell>
          <cell r="D359" t="str">
            <v>Municipality</v>
          </cell>
          <cell r="E359" t="b">
            <v>0</v>
          </cell>
          <cell r="F359" t="str">
            <v>SE</v>
          </cell>
          <cell r="G359" t="str">
            <v>Both Water and Sewer</v>
          </cell>
          <cell r="H359" t="str">
            <v>per 1000 gallons</v>
          </cell>
          <cell r="I359" t="str">
            <v>06-07</v>
          </cell>
          <cell r="K359" t="b">
            <v>0</v>
          </cell>
        </row>
        <row r="360">
          <cell r="A360">
            <v>21</v>
          </cell>
          <cell r="B360" t="str">
            <v>Blowing Rock</v>
          </cell>
          <cell r="C360" t="str">
            <v>Blowing Rock</v>
          </cell>
          <cell r="D360" t="str">
            <v>Municipality</v>
          </cell>
          <cell r="E360" t="b">
            <v>0</v>
          </cell>
          <cell r="F360" t="str">
            <v>OF</v>
          </cell>
          <cell r="G360" t="str">
            <v>Both Water and Sewer</v>
          </cell>
          <cell r="H360" t="str">
            <v>per 1000 gallons</v>
          </cell>
          <cell r="I360" t="str">
            <v>06-07</v>
          </cell>
          <cell r="J360" t="str">
            <v>Has "high volume user" fee of $30.00 for water.</v>
          </cell>
          <cell r="K360" t="b">
            <v>0</v>
          </cell>
        </row>
        <row r="361">
          <cell r="A361">
            <v>22</v>
          </cell>
          <cell r="B361" t="str">
            <v>Blue Ridge Water Association</v>
          </cell>
          <cell r="C361" t="str">
            <v>Blue Ridge Water Association</v>
          </cell>
          <cell r="D361" t="str">
            <v>Not-for-profit</v>
          </cell>
          <cell r="E361" t="b">
            <v>0</v>
          </cell>
          <cell r="F361" t="str">
            <v>0506</v>
          </cell>
          <cell r="G361" t="str">
            <v>Water Only</v>
          </cell>
          <cell r="H361" t="str">
            <v>per 1000 gallons</v>
          </cell>
          <cell r="I361" t="str">
            <v>05-06</v>
          </cell>
          <cell r="J361" t="str">
            <v>Have two rate structures, one for 3/4" and another for 2" rate structures. The 3/4" is entered as residential rates, and the 2" is entered as "commercial" rates here. The rate structure (DB/Uniform) is different for the two.</v>
          </cell>
          <cell r="K361" t="b">
            <v>0</v>
          </cell>
        </row>
        <row r="362">
          <cell r="A362">
            <v>23</v>
          </cell>
          <cell r="B362" t="str">
            <v>Boiling Springs</v>
          </cell>
          <cell r="C362" t="str">
            <v>Boiling Springs</v>
          </cell>
          <cell r="D362" t="str">
            <v>Municipality</v>
          </cell>
          <cell r="E362" t="b">
            <v>0</v>
          </cell>
          <cell r="F362" t="str">
            <v>SE</v>
          </cell>
          <cell r="G362" t="str">
            <v>Both Water and Sewer</v>
          </cell>
          <cell r="H362" t="str">
            <v>per 1000 gallons</v>
          </cell>
          <cell r="I362" t="str">
            <v>06-07</v>
          </cell>
          <cell r="K362" t="b">
            <v>0</v>
          </cell>
        </row>
        <row r="363">
          <cell r="A363">
            <v>24</v>
          </cell>
          <cell r="B363" t="str">
            <v>Boone</v>
          </cell>
          <cell r="C363" t="str">
            <v>Boone</v>
          </cell>
          <cell r="D363" t="str">
            <v>Municipality</v>
          </cell>
          <cell r="E363" t="b">
            <v>0</v>
          </cell>
          <cell r="F363" t="str">
            <v>SE</v>
          </cell>
          <cell r="G363" t="str">
            <v>Both Water and Sewer</v>
          </cell>
          <cell r="H363" t="str">
            <v>per 1000 gallons</v>
          </cell>
          <cell r="I363" t="str">
            <v>06-07</v>
          </cell>
          <cell r="K363" t="b">
            <v>0</v>
          </cell>
        </row>
        <row r="364">
          <cell r="A364">
            <v>25</v>
          </cell>
          <cell r="B364" t="str">
            <v>Boonville</v>
          </cell>
          <cell r="C364" t="str">
            <v>Boonville</v>
          </cell>
          <cell r="D364" t="str">
            <v>Municipality</v>
          </cell>
          <cell r="E364" t="b">
            <v>0</v>
          </cell>
          <cell r="F364" t="str">
            <v>OF</v>
          </cell>
          <cell r="G364" t="str">
            <v>Both Water and Sewer</v>
          </cell>
          <cell r="H364" t="str">
            <v>per 1000 gallons</v>
          </cell>
          <cell r="I364" t="str">
            <v>06-07</v>
          </cell>
          <cell r="K364" t="b">
            <v>0</v>
          </cell>
        </row>
        <row r="365">
          <cell r="A365">
            <v>26</v>
          </cell>
          <cell r="B365" t="str">
            <v>Brevard</v>
          </cell>
          <cell r="C365" t="str">
            <v>Brevard</v>
          </cell>
          <cell r="D365" t="str">
            <v>Municipality</v>
          </cell>
          <cell r="E365" t="b">
            <v>0</v>
          </cell>
          <cell r="F365" t="str">
            <v>SE</v>
          </cell>
          <cell r="G365" t="str">
            <v>Both Water and Sewer</v>
          </cell>
          <cell r="H365" t="str">
            <v>per 1000 gallons</v>
          </cell>
          <cell r="I365" t="str">
            <v>06-07</v>
          </cell>
          <cell r="K365" t="b">
            <v>0</v>
          </cell>
        </row>
        <row r="366">
          <cell r="A366">
            <v>27</v>
          </cell>
          <cell r="B366" t="str">
            <v>Broad River Water Authority</v>
          </cell>
          <cell r="C366" t="str">
            <v>Broad River Water Authority</v>
          </cell>
          <cell r="D366" t="str">
            <v>Authority</v>
          </cell>
          <cell r="E366" t="b">
            <v>0</v>
          </cell>
          <cell r="F366" t="str">
            <v>SE</v>
          </cell>
          <cell r="G366" t="str">
            <v>Water Only</v>
          </cell>
          <cell r="H366" t="str">
            <v>per 1000 gallons</v>
          </cell>
          <cell r="I366" t="str">
            <v>06-07</v>
          </cell>
          <cell r="J366" t="str">
            <v>Collects sewer bills for Rutherfordton, Spindale and Cliffside Sanitary District.</v>
          </cell>
          <cell r="K366" t="b">
            <v>0</v>
          </cell>
        </row>
        <row r="367">
          <cell r="A367">
            <v>28</v>
          </cell>
          <cell r="B367" t="str">
            <v>Broadway</v>
          </cell>
          <cell r="C367" t="str">
            <v>Broadway</v>
          </cell>
          <cell r="D367" t="str">
            <v>Municipality</v>
          </cell>
          <cell r="E367" t="b">
            <v>0</v>
          </cell>
          <cell r="F367" t="str">
            <v>SE</v>
          </cell>
          <cell r="G367" t="str">
            <v>Both Water and Sewer</v>
          </cell>
          <cell r="H367" t="str">
            <v>per 1000 gallons</v>
          </cell>
          <cell r="I367" t="str">
            <v>06-07</v>
          </cell>
          <cell r="K367" t="b">
            <v>0</v>
          </cell>
        </row>
        <row r="368">
          <cell r="A368">
            <v>29</v>
          </cell>
          <cell r="B368" t="str">
            <v>Brunswick County</v>
          </cell>
          <cell r="C368" t="str">
            <v>Brunswick County</v>
          </cell>
          <cell r="D368" t="str">
            <v>County/District</v>
          </cell>
          <cell r="E368" t="b">
            <v>0</v>
          </cell>
          <cell r="F368" t="str">
            <v>SE</v>
          </cell>
          <cell r="G368" t="str">
            <v>Both Water and Sewer</v>
          </cell>
          <cell r="H368" t="str">
            <v>per 1000 gallons</v>
          </cell>
          <cell r="I368" t="str">
            <v>06-07</v>
          </cell>
          <cell r="J368" t="str">
            <v>Water blocks varies with meter size. Correct for 3/4" &amp; 1". For 2", $19 base charge, 0-20K at $3.05/k, 21-100K at $3.10/k, 101K+ at $3.15/k. For 3", $23 base charge, 0-50K at $3.05/k, 51-250K at $3.10/k, 251K+ at $3.15/k. For 4", see rate sheet (emailed).</v>
          </cell>
          <cell r="K368" t="b">
            <v>1</v>
          </cell>
        </row>
        <row r="369">
          <cell r="A369">
            <v>30</v>
          </cell>
          <cell r="B369" t="str">
            <v>Bunn</v>
          </cell>
          <cell r="C369" t="str">
            <v>Bunn</v>
          </cell>
          <cell r="D369" t="str">
            <v>Municipality</v>
          </cell>
          <cell r="E369" t="b">
            <v>0</v>
          </cell>
          <cell r="F369" t="str">
            <v>SE</v>
          </cell>
          <cell r="G369" t="str">
            <v>Both Water and Sewer</v>
          </cell>
          <cell r="H369" t="str">
            <v>per 1000 gallons</v>
          </cell>
          <cell r="I369" t="str">
            <v>06-07</v>
          </cell>
          <cell r="K369" t="b">
            <v>0</v>
          </cell>
        </row>
        <row r="370">
          <cell r="A370">
            <v>31</v>
          </cell>
          <cell r="B370" t="str">
            <v>Burgaw</v>
          </cell>
          <cell r="C370" t="str">
            <v>Burgaw</v>
          </cell>
          <cell r="D370" t="str">
            <v>Municipality</v>
          </cell>
          <cell r="E370" t="b">
            <v>0</v>
          </cell>
          <cell r="F370" t="str">
            <v>SE</v>
          </cell>
          <cell r="G370" t="str">
            <v>Both Water and Sewer</v>
          </cell>
          <cell r="H370" t="str">
            <v>per 1000 gallons</v>
          </cell>
          <cell r="I370" t="str">
            <v>06-07</v>
          </cell>
          <cell r="K370" t="b">
            <v>0</v>
          </cell>
        </row>
        <row r="371">
          <cell r="A371">
            <v>32</v>
          </cell>
          <cell r="B371" t="str">
            <v>Burke County</v>
          </cell>
          <cell r="C371" t="str">
            <v>Burke County</v>
          </cell>
          <cell r="D371" t="str">
            <v>County/District</v>
          </cell>
          <cell r="E371" t="b">
            <v>0</v>
          </cell>
          <cell r="F371" t="str">
            <v>SE</v>
          </cell>
          <cell r="G371" t="str">
            <v>Both Water and Sewer</v>
          </cell>
          <cell r="H371" t="str">
            <v>per 1000 gallons</v>
          </cell>
          <cell r="I371" t="str">
            <v>06-07</v>
          </cell>
          <cell r="J371" t="str">
            <v>Has separate water rates for Town of Valdese but do not model here.</v>
          </cell>
          <cell r="K371" t="b">
            <v>0</v>
          </cell>
        </row>
        <row r="372">
          <cell r="A372">
            <v>33</v>
          </cell>
          <cell r="B372" t="str">
            <v>Burlington</v>
          </cell>
          <cell r="C372" t="str">
            <v>Burlington</v>
          </cell>
          <cell r="D372" t="str">
            <v>Municipality</v>
          </cell>
          <cell r="E372" t="b">
            <v>0</v>
          </cell>
          <cell r="F372" t="str">
            <v>SE</v>
          </cell>
          <cell r="G372" t="str">
            <v>Both Water and Sewer</v>
          </cell>
          <cell r="H372" t="str">
            <v>per 1000 gallons</v>
          </cell>
          <cell r="I372" t="str">
            <v>06-07</v>
          </cell>
          <cell r="J372" t="str">
            <v>Residential customers are billed bi-monthly, commercial customers are billed monthly. Rates are doubled to reflect bimonthly period.</v>
          </cell>
          <cell r="K372" t="b">
            <v>0</v>
          </cell>
          <cell r="L372" t="str">
            <v>Commercial customers are billed monthly</v>
          </cell>
        </row>
        <row r="373">
          <cell r="A373">
            <v>34</v>
          </cell>
          <cell r="B373" t="str">
            <v>Burnsville</v>
          </cell>
          <cell r="C373" t="str">
            <v>Burnsville</v>
          </cell>
          <cell r="D373" t="str">
            <v>Municipality</v>
          </cell>
          <cell r="E373" t="b">
            <v>0</v>
          </cell>
          <cell r="F373" t="str">
            <v>SE</v>
          </cell>
          <cell r="G373" t="str">
            <v>Both Water and Sewer</v>
          </cell>
          <cell r="H373" t="str">
            <v>per 1000 gallons</v>
          </cell>
          <cell r="I373" t="str">
            <v>06-07</v>
          </cell>
          <cell r="K373" t="b">
            <v>0</v>
          </cell>
        </row>
        <row r="374">
          <cell r="A374">
            <v>35</v>
          </cell>
          <cell r="B374" t="str">
            <v>Caldwell County</v>
          </cell>
          <cell r="C374" t="str">
            <v>Caldwell County</v>
          </cell>
          <cell r="D374" t="str">
            <v>County/District</v>
          </cell>
          <cell r="E374" t="b">
            <v>0</v>
          </cell>
          <cell r="F374" t="str">
            <v>SE</v>
          </cell>
          <cell r="G374" t="str">
            <v>Water Only</v>
          </cell>
          <cell r="H374" t="str">
            <v>per 1000 gallons</v>
          </cell>
          <cell r="I374" t="str">
            <v>06-07</v>
          </cell>
          <cell r="K374" t="b">
            <v>0</v>
          </cell>
        </row>
        <row r="375">
          <cell r="A375">
            <v>36</v>
          </cell>
          <cell r="B375" t="str">
            <v>Aberdeen</v>
          </cell>
          <cell r="C375" t="str">
            <v>Aberdeen</v>
          </cell>
          <cell r="D375" t="str">
            <v>Municipality</v>
          </cell>
          <cell r="E375" t="b">
            <v>0</v>
          </cell>
          <cell r="F375" t="str">
            <v>OF</v>
          </cell>
          <cell r="G375" t="str">
            <v>Both Water and Sewer</v>
          </cell>
          <cell r="H375" t="str">
            <v>per 1000 gallons</v>
          </cell>
          <cell r="I375" t="str">
            <v>06-07</v>
          </cell>
          <cell r="K375" t="b">
            <v>0</v>
          </cell>
        </row>
        <row r="376">
          <cell r="A376">
            <v>37</v>
          </cell>
          <cell r="B376" t="str">
            <v>Alamance</v>
          </cell>
          <cell r="C376" t="str">
            <v>Alamance</v>
          </cell>
          <cell r="D376" t="str">
            <v>Municipality</v>
          </cell>
          <cell r="E376" t="b">
            <v>0</v>
          </cell>
          <cell r="F376" t="str">
            <v>SE</v>
          </cell>
          <cell r="G376" t="str">
            <v>Both Water and Sewer</v>
          </cell>
          <cell r="H376" t="str">
            <v>per 1000 gallons</v>
          </cell>
          <cell r="I376" t="str">
            <v>06-07</v>
          </cell>
          <cell r="K376" t="b">
            <v>0</v>
          </cell>
        </row>
        <row r="377">
          <cell r="A377">
            <v>38</v>
          </cell>
          <cell r="B377" t="str">
            <v>Albemarle</v>
          </cell>
          <cell r="C377" t="str">
            <v>Albemarle</v>
          </cell>
          <cell r="D377" t="str">
            <v>Municipality</v>
          </cell>
          <cell r="E377" t="b">
            <v>0</v>
          </cell>
          <cell r="F377" t="str">
            <v>SE</v>
          </cell>
          <cell r="G377" t="str">
            <v>Both Water and Sewer</v>
          </cell>
          <cell r="H377" t="str">
            <v>per 100 cf</v>
          </cell>
          <cell r="I377" t="str">
            <v>06-07</v>
          </cell>
          <cell r="K377" t="b">
            <v>0</v>
          </cell>
        </row>
        <row r="378">
          <cell r="A378">
            <v>39</v>
          </cell>
          <cell r="B378" t="str">
            <v>Alexander County</v>
          </cell>
          <cell r="C378" t="str">
            <v>Alexander County</v>
          </cell>
          <cell r="D378" t="str">
            <v>County/District</v>
          </cell>
          <cell r="E378" t="b">
            <v>0</v>
          </cell>
          <cell r="F378" t="str">
            <v>SE</v>
          </cell>
          <cell r="G378" t="str">
            <v>Both Water and Sewer</v>
          </cell>
          <cell r="H378" t="str">
            <v>per 100 cf</v>
          </cell>
          <cell r="I378" t="str">
            <v>06-07</v>
          </cell>
          <cell r="J378" t="str">
            <v>Same as Hickory's inside rates. Fixed WS customer charge + availability charge (by meter) + volume charge.</v>
          </cell>
          <cell r="K378" t="b">
            <v>0</v>
          </cell>
          <cell r="L378" t="str">
            <v>Includes customer charge and availability fee</v>
          </cell>
        </row>
        <row r="379">
          <cell r="A379">
            <v>40</v>
          </cell>
          <cell r="B379" t="str">
            <v>Andrews</v>
          </cell>
          <cell r="C379" t="str">
            <v>Andrews</v>
          </cell>
          <cell r="D379" t="str">
            <v>Municipality</v>
          </cell>
          <cell r="E379" t="b">
            <v>0</v>
          </cell>
          <cell r="F379" t="str">
            <v>SE</v>
          </cell>
          <cell r="G379" t="str">
            <v>Both Water and Sewer</v>
          </cell>
          <cell r="H379" t="str">
            <v>per 1000 gallons</v>
          </cell>
          <cell r="I379" t="str">
            <v>06-07</v>
          </cell>
          <cell r="K379" t="b">
            <v>0</v>
          </cell>
        </row>
        <row r="380">
          <cell r="A380">
            <v>41</v>
          </cell>
          <cell r="B380" t="str">
            <v>Anson County</v>
          </cell>
          <cell r="C380" t="str">
            <v>Anson County</v>
          </cell>
          <cell r="D380" t="str">
            <v>County/District</v>
          </cell>
          <cell r="E380" t="b">
            <v>0</v>
          </cell>
          <cell r="F380" t="str">
            <v>SE</v>
          </cell>
          <cell r="G380" t="str">
            <v>Both Water and Sewer</v>
          </cell>
          <cell r="H380" t="str">
            <v>per 1000 gallons</v>
          </cell>
          <cell r="I380" t="str">
            <v>06-07</v>
          </cell>
          <cell r="J380" t="str">
            <v>Serves sewer to &lt;100 residents; they are mainly a regional sewer treatment plant for 5 municipalities and industrial customers. For water, serve large proportion of rural residents. Consider themselves mainly water only but do provide sewer to residents.</v>
          </cell>
          <cell r="K380" t="b">
            <v>0</v>
          </cell>
          <cell r="L380" t="str">
            <v>Collects sewer for very few residential customers</v>
          </cell>
        </row>
        <row r="381">
          <cell r="A381">
            <v>42</v>
          </cell>
          <cell r="B381" t="str">
            <v>Ansonville</v>
          </cell>
          <cell r="C381" t="str">
            <v>Ansonville</v>
          </cell>
          <cell r="D381" t="str">
            <v>Municipality</v>
          </cell>
          <cell r="E381" t="b">
            <v>0</v>
          </cell>
          <cell r="F381" t="str">
            <v>OF</v>
          </cell>
          <cell r="G381" t="str">
            <v>Both Water and Sewer</v>
          </cell>
          <cell r="H381" t="str">
            <v>per 1000 gallons</v>
          </cell>
          <cell r="I381" t="str">
            <v>06-07</v>
          </cell>
          <cell r="K381" t="b">
            <v>0</v>
          </cell>
        </row>
        <row r="382">
          <cell r="A382">
            <v>43</v>
          </cell>
          <cell r="B382" t="str">
            <v>Apex</v>
          </cell>
          <cell r="C382" t="str">
            <v>Apex</v>
          </cell>
          <cell r="D382" t="str">
            <v>Municipality</v>
          </cell>
          <cell r="E382" t="b">
            <v>0</v>
          </cell>
          <cell r="F382" t="str">
            <v>SE</v>
          </cell>
          <cell r="G382" t="str">
            <v>Both Water and Sewer</v>
          </cell>
          <cell r="H382" t="str">
            <v>per 1000 gallons</v>
          </cell>
          <cell r="I382" t="str">
            <v>06-07</v>
          </cell>
          <cell r="K382" t="b">
            <v>0</v>
          </cell>
        </row>
        <row r="383">
          <cell r="A383">
            <v>44</v>
          </cell>
          <cell r="B383" t="str">
            <v>Arba Water Corporation</v>
          </cell>
          <cell r="C383" t="str">
            <v>Arba Water Corporation</v>
          </cell>
          <cell r="D383" t="str">
            <v>Not-for-profit</v>
          </cell>
          <cell r="E383" t="b">
            <v>0</v>
          </cell>
          <cell r="F383" t="str">
            <v>SE</v>
          </cell>
          <cell r="G383" t="str">
            <v>Water Only</v>
          </cell>
          <cell r="H383" t="str">
            <v>per 1000 gallons</v>
          </cell>
          <cell r="I383" t="str">
            <v>06-07</v>
          </cell>
          <cell r="J383" t="str">
            <v>Small rural water-only system, with 80 customers, all residential. They match Greene County's water rates.</v>
          </cell>
          <cell r="K383" t="b">
            <v>0</v>
          </cell>
        </row>
        <row r="384">
          <cell r="A384">
            <v>45</v>
          </cell>
          <cell r="B384" t="str">
            <v>Archdale</v>
          </cell>
          <cell r="C384" t="str">
            <v>Archdale</v>
          </cell>
          <cell r="D384" t="str">
            <v>Municipality</v>
          </cell>
          <cell r="E384" t="b">
            <v>0</v>
          </cell>
          <cell r="F384" t="str">
            <v>SE</v>
          </cell>
          <cell r="G384" t="str">
            <v>Both Water and Sewer</v>
          </cell>
          <cell r="H384" t="str">
            <v>per 1000 gallons</v>
          </cell>
          <cell r="I384" t="str">
            <v>06-07</v>
          </cell>
          <cell r="K384" t="b">
            <v>0</v>
          </cell>
        </row>
        <row r="385">
          <cell r="A385">
            <v>46</v>
          </cell>
          <cell r="B385" t="str">
            <v>Asheboro</v>
          </cell>
          <cell r="C385" t="str">
            <v>Asheboro</v>
          </cell>
          <cell r="D385" t="str">
            <v>Municipality</v>
          </cell>
          <cell r="E385" t="b">
            <v>0</v>
          </cell>
          <cell r="F385" t="str">
            <v>SE</v>
          </cell>
          <cell r="G385" t="str">
            <v>Both Water and Sewer</v>
          </cell>
          <cell r="H385" t="str">
            <v>per 100 cf</v>
          </cell>
          <cell r="I385" t="str">
            <v>06-07</v>
          </cell>
          <cell r="K385" t="b">
            <v>0</v>
          </cell>
        </row>
        <row r="386">
          <cell r="A386">
            <v>47</v>
          </cell>
          <cell r="B386" t="str">
            <v>Asheville</v>
          </cell>
          <cell r="C386" t="str">
            <v>Asheville</v>
          </cell>
          <cell r="D386" t="str">
            <v>Municipality</v>
          </cell>
          <cell r="E386" t="b">
            <v>0</v>
          </cell>
          <cell r="F386" t="str">
            <v>SE</v>
          </cell>
          <cell r="G386" t="str">
            <v>Water Only</v>
          </cell>
          <cell r="H386" t="str">
            <v>per 100 cf</v>
          </cell>
          <cell r="I386" t="str">
            <v>06-07</v>
          </cell>
          <cell r="K386" t="b">
            <v>0</v>
          </cell>
          <cell r="L386" t="str">
            <v>Includes Monthly Capital Improvement Fee and Bill Charge</v>
          </cell>
        </row>
        <row r="387">
          <cell r="A387">
            <v>48</v>
          </cell>
          <cell r="B387" t="str">
            <v>Atlantic Beach</v>
          </cell>
          <cell r="C387" t="str">
            <v>Atlantic Beach</v>
          </cell>
          <cell r="D387" t="str">
            <v>Municipality</v>
          </cell>
          <cell r="E387" t="b">
            <v>0</v>
          </cell>
          <cell r="F387" t="str">
            <v>SE</v>
          </cell>
          <cell r="G387" t="str">
            <v>Water Only</v>
          </cell>
          <cell r="H387" t="str">
            <v>per 1000 gallons</v>
          </cell>
          <cell r="I387" t="str">
            <v>06-07</v>
          </cell>
          <cell r="K387" t="b">
            <v>0</v>
          </cell>
        </row>
        <row r="388">
          <cell r="A388">
            <v>49</v>
          </cell>
          <cell r="B388" t="str">
            <v>Aulander</v>
          </cell>
          <cell r="C388" t="str">
            <v>Aulander</v>
          </cell>
          <cell r="D388" t="str">
            <v>Municipality</v>
          </cell>
          <cell r="E388" t="b">
            <v>0</v>
          </cell>
          <cell r="F388" t="str">
            <v>OF</v>
          </cell>
          <cell r="G388" t="str">
            <v>Both Water and Sewer</v>
          </cell>
          <cell r="H388" t="str">
            <v>per 1000 gallons</v>
          </cell>
          <cell r="I388" t="str">
            <v>06-07</v>
          </cell>
          <cell r="K388" t="b">
            <v>0</v>
          </cell>
        </row>
        <row r="389">
          <cell r="A389">
            <v>50</v>
          </cell>
          <cell r="B389" t="str">
            <v>Aurora</v>
          </cell>
          <cell r="C389" t="str">
            <v>Aurora</v>
          </cell>
          <cell r="D389" t="str">
            <v>Municipality</v>
          </cell>
          <cell r="E389" t="b">
            <v>0</v>
          </cell>
          <cell r="F389" t="str">
            <v>SE</v>
          </cell>
          <cell r="G389" t="str">
            <v>Both Water and Sewer</v>
          </cell>
          <cell r="H389" t="str">
            <v>per 1000 gallons</v>
          </cell>
          <cell r="I389" t="str">
            <v>06-07</v>
          </cell>
          <cell r="K389" t="b">
            <v>0</v>
          </cell>
        </row>
        <row r="390">
          <cell r="A390">
            <v>51</v>
          </cell>
          <cell r="B390" t="str">
            <v>Autryville</v>
          </cell>
          <cell r="C390" t="str">
            <v>Autryville</v>
          </cell>
          <cell r="D390" t="str">
            <v>Municipality</v>
          </cell>
          <cell r="E390" t="b">
            <v>0</v>
          </cell>
          <cell r="F390" t="str">
            <v>0506</v>
          </cell>
          <cell r="G390" t="str">
            <v>Water Only</v>
          </cell>
          <cell r="H390" t="str">
            <v>per 1000 gallons</v>
          </cell>
          <cell r="I390" t="str">
            <v>05-06</v>
          </cell>
          <cell r="K390" t="b">
            <v>0</v>
          </cell>
        </row>
        <row r="391">
          <cell r="A391">
            <v>52</v>
          </cell>
          <cell r="B391" t="str">
            <v>Ayden</v>
          </cell>
          <cell r="C391" t="str">
            <v>Ayden</v>
          </cell>
          <cell r="D391" t="str">
            <v>Municipality</v>
          </cell>
          <cell r="E391" t="b">
            <v>0</v>
          </cell>
          <cell r="F391" t="str">
            <v>SE</v>
          </cell>
          <cell r="G391" t="str">
            <v>Both Water and Sewer</v>
          </cell>
          <cell r="H391" t="str">
            <v>per 1000 gallons</v>
          </cell>
          <cell r="I391" t="str">
            <v>06-07</v>
          </cell>
          <cell r="K391" t="b">
            <v>0</v>
          </cell>
          <cell r="L391" t="str">
            <v>Includes $2 monthly surcharge for water</v>
          </cell>
        </row>
        <row r="392">
          <cell r="A392">
            <v>53</v>
          </cell>
          <cell r="B392" t="str">
            <v>Bakersville</v>
          </cell>
          <cell r="C392" t="str">
            <v>Bakersville</v>
          </cell>
          <cell r="D392" t="str">
            <v>Municipality</v>
          </cell>
          <cell r="E392" t="b">
            <v>0</v>
          </cell>
          <cell r="F392" t="str">
            <v>SE</v>
          </cell>
          <cell r="G392" t="str">
            <v>Both Water and Sewer</v>
          </cell>
          <cell r="H392" t="str">
            <v>per 1000 gallons</v>
          </cell>
          <cell r="I392" t="str">
            <v>06-07</v>
          </cell>
          <cell r="K392" t="b">
            <v>0</v>
          </cell>
        </row>
        <row r="393">
          <cell r="A393">
            <v>54</v>
          </cell>
          <cell r="B393" t="str">
            <v>Banner Elk</v>
          </cell>
          <cell r="C393" t="str">
            <v>Banner Elk</v>
          </cell>
          <cell r="D393" t="str">
            <v>Municipality</v>
          </cell>
          <cell r="E393" t="b">
            <v>0</v>
          </cell>
          <cell r="F393" t="str">
            <v>OF</v>
          </cell>
          <cell r="G393" t="str">
            <v>Both Water and Sewer</v>
          </cell>
          <cell r="H393" t="str">
            <v>per 1000 gallons</v>
          </cell>
          <cell r="I393" t="str">
            <v>06-07</v>
          </cell>
          <cell r="K393" t="b">
            <v>0</v>
          </cell>
        </row>
        <row r="394">
          <cell r="A394">
            <v>55</v>
          </cell>
          <cell r="B394" t="str">
            <v>Baton Water Corporation</v>
          </cell>
          <cell r="C394" t="str">
            <v>Baton Water Corporation</v>
          </cell>
          <cell r="D394" t="str">
            <v>Not-for-profit</v>
          </cell>
          <cell r="E394" t="b">
            <v>0</v>
          </cell>
          <cell r="F394" t="str">
            <v>SE</v>
          </cell>
          <cell r="G394" t="str">
            <v>Water Only</v>
          </cell>
          <cell r="H394" t="str">
            <v>per 1000 gallons</v>
          </cell>
          <cell r="I394" t="str">
            <v>06-07</v>
          </cell>
          <cell r="K394" t="b">
            <v>0</v>
          </cell>
        </row>
        <row r="395">
          <cell r="A395">
            <v>56</v>
          </cell>
          <cell r="B395" t="str">
            <v>Beaufort</v>
          </cell>
          <cell r="C395" t="str">
            <v>Beaufort</v>
          </cell>
          <cell r="D395" t="str">
            <v>Municipality</v>
          </cell>
          <cell r="E395" t="b">
            <v>0</v>
          </cell>
          <cell r="F395" t="str">
            <v>SE</v>
          </cell>
          <cell r="G395" t="str">
            <v>Both Water and Sewer</v>
          </cell>
          <cell r="H395" t="str">
            <v>per 1000 gallons</v>
          </cell>
          <cell r="I395" t="str">
            <v>06-07</v>
          </cell>
          <cell r="J395" t="str">
            <v>Has three outside sewer rates: ETJ is cheapest (modeled here). NGB and beyond have higher uniform rates (NGB is $11.29/1000, beyond NGB is $12.90/1000 - with same base charge as ETJ area).</v>
          </cell>
          <cell r="K395" t="b">
            <v>0</v>
          </cell>
          <cell r="L395" t="str">
            <v>Sewer outside rates for ETJ area only. NGB and beyond charged higher.</v>
          </cell>
        </row>
        <row r="396">
          <cell r="A396">
            <v>57</v>
          </cell>
          <cell r="B396" t="str">
            <v>Beaufort County - District II</v>
          </cell>
          <cell r="C396" t="str">
            <v>Beaufort County</v>
          </cell>
          <cell r="D396" t="str">
            <v>County/District</v>
          </cell>
          <cell r="E396" t="b">
            <v>1</v>
          </cell>
          <cell r="F396" t="str">
            <v>SE</v>
          </cell>
          <cell r="G396" t="str">
            <v>Water Only</v>
          </cell>
          <cell r="H396" t="str">
            <v>per 1000 gallons</v>
          </cell>
          <cell r="I396" t="str">
            <v>06-07</v>
          </cell>
          <cell r="J396" t="str">
            <v>Washington Park residents receive $4.75 credit on the minimum bill</v>
          </cell>
          <cell r="K396" t="b">
            <v>0</v>
          </cell>
          <cell r="L396" t="str">
            <v>Washington Park residents receive $4.75 credit</v>
          </cell>
        </row>
        <row r="397">
          <cell r="A397">
            <v>58</v>
          </cell>
          <cell r="B397" t="str">
            <v>Beaufort County - District III</v>
          </cell>
          <cell r="C397" t="str">
            <v>Beaufort County</v>
          </cell>
          <cell r="D397" t="str">
            <v>County/District</v>
          </cell>
          <cell r="E397" t="b">
            <v>1</v>
          </cell>
          <cell r="F397" t="str">
            <v>SE</v>
          </cell>
          <cell r="G397" t="str">
            <v>Water Only</v>
          </cell>
          <cell r="H397" t="str">
            <v>per 1000 gallons</v>
          </cell>
          <cell r="I397" t="str">
            <v>06-07</v>
          </cell>
          <cell r="K397" t="b">
            <v>0</v>
          </cell>
        </row>
        <row r="398">
          <cell r="A398">
            <v>59</v>
          </cell>
          <cell r="B398" t="str">
            <v>Beaufort County - District VII</v>
          </cell>
          <cell r="C398" t="str">
            <v>Beaufort County</v>
          </cell>
          <cell r="D398" t="str">
            <v>County/District</v>
          </cell>
          <cell r="E398" t="b">
            <v>1</v>
          </cell>
          <cell r="F398" t="str">
            <v>SE</v>
          </cell>
          <cell r="G398" t="str">
            <v>Water Only</v>
          </cell>
          <cell r="H398" t="str">
            <v>per 1000 gallons</v>
          </cell>
          <cell r="I398" t="str">
            <v>06-07</v>
          </cell>
          <cell r="K398" t="b">
            <v>0</v>
          </cell>
        </row>
        <row r="399">
          <cell r="A399">
            <v>60</v>
          </cell>
          <cell r="B399" t="str">
            <v>Beaufort County - District I</v>
          </cell>
          <cell r="C399" t="str">
            <v>Beaufort County</v>
          </cell>
          <cell r="D399" t="str">
            <v>County/District</v>
          </cell>
          <cell r="E399" t="b">
            <v>0</v>
          </cell>
          <cell r="F399" t="str">
            <v>SE</v>
          </cell>
          <cell r="G399" t="str">
            <v>Water Only</v>
          </cell>
          <cell r="H399" t="str">
            <v>per 1000 gallons</v>
          </cell>
          <cell r="I399" t="str">
            <v>06-07</v>
          </cell>
          <cell r="K399" t="b">
            <v>0</v>
          </cell>
        </row>
        <row r="400">
          <cell r="A400">
            <v>61</v>
          </cell>
          <cell r="B400" t="str">
            <v>Cameron</v>
          </cell>
          <cell r="C400" t="str">
            <v>Cameron</v>
          </cell>
          <cell r="D400" t="str">
            <v>Municipality</v>
          </cell>
          <cell r="E400" t="b">
            <v>0</v>
          </cell>
          <cell r="F400" t="str">
            <v>0506</v>
          </cell>
          <cell r="G400" t="str">
            <v>Water Only</v>
          </cell>
          <cell r="H400" t="str">
            <v>per 1000 gallons</v>
          </cell>
          <cell r="I400" t="str">
            <v>05-06</v>
          </cell>
          <cell r="K400" t="b">
            <v>0</v>
          </cell>
        </row>
        <row r="401">
          <cell r="A401">
            <v>62</v>
          </cell>
          <cell r="B401" t="str">
            <v>Candor</v>
          </cell>
          <cell r="C401" t="str">
            <v>Candor</v>
          </cell>
          <cell r="D401" t="str">
            <v>Municipality</v>
          </cell>
          <cell r="E401" t="b">
            <v>0</v>
          </cell>
          <cell r="F401" t="str">
            <v>OF</v>
          </cell>
          <cell r="G401" t="str">
            <v>Both Water and Sewer</v>
          </cell>
          <cell r="H401" t="str">
            <v>per 1000 gallons</v>
          </cell>
          <cell r="I401" t="str">
            <v>06-07</v>
          </cell>
          <cell r="J401" t="str">
            <v>Has commercial rates, though they are the same as residential rates</v>
          </cell>
          <cell r="K401" t="b">
            <v>0</v>
          </cell>
        </row>
        <row r="402">
          <cell r="A402">
            <v>63</v>
          </cell>
          <cell r="B402" t="str">
            <v>Canton</v>
          </cell>
          <cell r="C402" t="str">
            <v>Canton</v>
          </cell>
          <cell r="D402" t="str">
            <v>Municipality</v>
          </cell>
          <cell r="E402" t="b">
            <v>0</v>
          </cell>
          <cell r="F402" t="str">
            <v>SE</v>
          </cell>
          <cell r="G402" t="str">
            <v>Both Water and Sewer</v>
          </cell>
          <cell r="H402" t="str">
            <v>per 1000 gallons</v>
          </cell>
          <cell r="I402" t="str">
            <v>06-07</v>
          </cell>
          <cell r="K402" t="b">
            <v>0</v>
          </cell>
        </row>
        <row r="403">
          <cell r="A403">
            <v>64</v>
          </cell>
          <cell r="B403" t="str">
            <v>Carolina Beach</v>
          </cell>
          <cell r="C403" t="str">
            <v>Carolina Beach</v>
          </cell>
          <cell r="D403" t="str">
            <v>Municipality</v>
          </cell>
          <cell r="E403" t="b">
            <v>0</v>
          </cell>
          <cell r="F403" t="str">
            <v>SE</v>
          </cell>
          <cell r="G403" t="str">
            <v>Both Water and Sewer</v>
          </cell>
          <cell r="H403" t="str">
            <v>per 1000 gallons</v>
          </cell>
          <cell r="I403" t="str">
            <v>06-07</v>
          </cell>
          <cell r="J403" t="str">
            <v>Don't have outside rates, but based on 05-06 we know outside = double. Has commercial rates?? Has a $12 discount for senior citizens who have applied and qualified for NC Property Tax Relief (Homestead Exemption) under GS 105-277.1 (according to FY05-06).</v>
          </cell>
          <cell r="K403" t="b">
            <v>0</v>
          </cell>
        </row>
        <row r="404">
          <cell r="A404">
            <v>65</v>
          </cell>
          <cell r="B404" t="str">
            <v>Carthage</v>
          </cell>
          <cell r="C404" t="str">
            <v>Carthage</v>
          </cell>
          <cell r="D404" t="str">
            <v>Municipality</v>
          </cell>
          <cell r="E404" t="b">
            <v>0</v>
          </cell>
          <cell r="F404" t="str">
            <v>SE</v>
          </cell>
          <cell r="G404" t="str">
            <v>Both Water and Sewer</v>
          </cell>
          <cell r="H404" t="str">
            <v>per 1000 gallons</v>
          </cell>
          <cell r="I404" t="str">
            <v>06-07</v>
          </cell>
          <cell r="K404" t="b">
            <v>0</v>
          </cell>
        </row>
        <row r="405">
          <cell r="A405">
            <v>66</v>
          </cell>
          <cell r="B405" t="str">
            <v>Cary</v>
          </cell>
          <cell r="C405" t="str">
            <v>Cary</v>
          </cell>
          <cell r="D405" t="str">
            <v>Municipality</v>
          </cell>
          <cell r="E405" t="b">
            <v>0</v>
          </cell>
          <cell r="F405" t="str">
            <v>OF</v>
          </cell>
          <cell r="G405" t="str">
            <v>Both Water and Sewer</v>
          </cell>
          <cell r="H405" t="str">
            <v>per 1000 gallons</v>
          </cell>
          <cell r="I405" t="str">
            <v>06-07</v>
          </cell>
          <cell r="J405" t="str">
            <v>Has non-residential and multi-family rates.</v>
          </cell>
          <cell r="K405" t="b">
            <v>0</v>
          </cell>
          <cell r="L405" t="str">
            <v>Block size for commercial customers depends on budgeted amount - using 500,000 gallons/month as an example.</v>
          </cell>
        </row>
        <row r="406">
          <cell r="A406">
            <v>67</v>
          </cell>
          <cell r="B406" t="str">
            <v>Chadbourn</v>
          </cell>
          <cell r="C406" t="str">
            <v>Chadbourn</v>
          </cell>
          <cell r="D406" t="str">
            <v>Municipality</v>
          </cell>
          <cell r="E406" t="b">
            <v>0</v>
          </cell>
          <cell r="F406" t="str">
            <v>SE</v>
          </cell>
          <cell r="G406" t="str">
            <v>Both Water and Sewer</v>
          </cell>
          <cell r="H406" t="str">
            <v>per 1000 gallons</v>
          </cell>
          <cell r="I406" t="str">
            <v>06-07</v>
          </cell>
          <cell r="K406" t="b">
            <v>0</v>
          </cell>
        </row>
        <row r="407">
          <cell r="A407">
            <v>68</v>
          </cell>
          <cell r="B407" t="str">
            <v>Charlotte-Mecklenburg Utilities</v>
          </cell>
          <cell r="C407" t="str">
            <v>Charlotte-Mecklenburg Utilities</v>
          </cell>
          <cell r="D407" t="str">
            <v>Municipality</v>
          </cell>
          <cell r="E407" t="b">
            <v>0</v>
          </cell>
          <cell r="F407" t="str">
            <v>SE</v>
          </cell>
          <cell r="G407" t="str">
            <v>Both Water and Sewer</v>
          </cell>
          <cell r="H407" t="str">
            <v>per 100 cf</v>
          </cell>
          <cell r="I407" t="str">
            <v>06-07</v>
          </cell>
          <cell r="K407" t="b">
            <v>0</v>
          </cell>
        </row>
        <row r="408">
          <cell r="A408">
            <v>69</v>
          </cell>
          <cell r="B408" t="str">
            <v>Chimney Rock Village</v>
          </cell>
          <cell r="C408" t="str">
            <v>Chimney Rock Village</v>
          </cell>
          <cell r="D408" t="str">
            <v>Municipality</v>
          </cell>
          <cell r="E408" t="b">
            <v>0</v>
          </cell>
          <cell r="F408" t="str">
            <v>OF</v>
          </cell>
          <cell r="G408" t="str">
            <v>Water Only</v>
          </cell>
          <cell r="H408" t="str">
            <v>per 1000 gallons</v>
          </cell>
          <cell r="I408" t="str">
            <v>06-07</v>
          </cell>
          <cell r="K408" t="b">
            <v>0</v>
          </cell>
        </row>
        <row r="409">
          <cell r="A409">
            <v>70</v>
          </cell>
          <cell r="B409" t="str">
            <v>China Grove</v>
          </cell>
          <cell r="C409" t="str">
            <v>China Grove</v>
          </cell>
          <cell r="D409" t="str">
            <v>Municipality</v>
          </cell>
          <cell r="E409" t="b">
            <v>0</v>
          </cell>
          <cell r="F409" t="str">
            <v>OF</v>
          </cell>
          <cell r="G409" t="str">
            <v>Both Water and Sewer</v>
          </cell>
          <cell r="H409" t="str">
            <v>per 1000 gallons</v>
          </cell>
          <cell r="I409" t="str">
            <v>06-07</v>
          </cell>
          <cell r="K409" t="b">
            <v>0</v>
          </cell>
        </row>
        <row r="410">
          <cell r="A410">
            <v>71</v>
          </cell>
          <cell r="B410" t="str">
            <v>Chocowinity</v>
          </cell>
          <cell r="C410" t="str">
            <v>Chocowinity</v>
          </cell>
          <cell r="D410" t="str">
            <v>Municipality</v>
          </cell>
          <cell r="E410" t="b">
            <v>0</v>
          </cell>
          <cell r="F410" t="str">
            <v>SE</v>
          </cell>
          <cell r="G410" t="str">
            <v>Both Water and Sewer</v>
          </cell>
          <cell r="H410" t="str">
            <v>per 1000 gallons</v>
          </cell>
          <cell r="I410" t="str">
            <v>06-07</v>
          </cell>
          <cell r="K410" t="b">
            <v>0</v>
          </cell>
        </row>
        <row r="411">
          <cell r="A411">
            <v>72</v>
          </cell>
          <cell r="B411" t="str">
            <v>Claremont</v>
          </cell>
          <cell r="C411" t="str">
            <v>Claremont</v>
          </cell>
          <cell r="D411" t="str">
            <v>Municipality</v>
          </cell>
          <cell r="E411" t="b">
            <v>0</v>
          </cell>
          <cell r="F411" t="str">
            <v>0506</v>
          </cell>
          <cell r="G411" t="str">
            <v>Both Water and Sewer</v>
          </cell>
          <cell r="H411" t="str">
            <v>per 1000 gallons</v>
          </cell>
          <cell r="I411" t="str">
            <v>05-06</v>
          </cell>
          <cell r="J411" t="str">
            <v>Has commercial rates, based on meter size. Indicates that most common commercial meter is 3/4".</v>
          </cell>
          <cell r="K411" t="b">
            <v>0</v>
          </cell>
        </row>
        <row r="412">
          <cell r="A412">
            <v>73</v>
          </cell>
          <cell r="B412" t="str">
            <v>Clarkton</v>
          </cell>
          <cell r="C412" t="str">
            <v>Clarkton</v>
          </cell>
          <cell r="D412" t="str">
            <v>Municipality</v>
          </cell>
          <cell r="E412" t="b">
            <v>0</v>
          </cell>
          <cell r="F412" t="str">
            <v>OF</v>
          </cell>
          <cell r="G412" t="str">
            <v>Both Water and Sewer</v>
          </cell>
          <cell r="H412" t="str">
            <v>per 1000 gallons</v>
          </cell>
          <cell r="I412" t="str">
            <v>06-07</v>
          </cell>
          <cell r="K412" t="b">
            <v>0</v>
          </cell>
        </row>
        <row r="413">
          <cell r="A413">
            <v>74</v>
          </cell>
          <cell r="B413" t="str">
            <v>Clay County Water &amp; Sewer District</v>
          </cell>
          <cell r="C413" t="str">
            <v>Clay County</v>
          </cell>
          <cell r="D413" t="str">
            <v>County/District</v>
          </cell>
          <cell r="E413" t="b">
            <v>0</v>
          </cell>
          <cell r="F413" t="str">
            <v>SE</v>
          </cell>
          <cell r="G413" t="str">
            <v>Both Water and Sewer</v>
          </cell>
          <cell r="H413" t="str">
            <v>per 1000 gallons</v>
          </cell>
          <cell r="I413" t="str">
            <v>06-07</v>
          </cell>
          <cell r="K413" t="b">
            <v>0</v>
          </cell>
        </row>
        <row r="414">
          <cell r="A414">
            <v>75</v>
          </cell>
          <cell r="B414" t="str">
            <v>Clayton</v>
          </cell>
          <cell r="C414" t="str">
            <v>Clayton</v>
          </cell>
          <cell r="D414" t="str">
            <v>Municipality</v>
          </cell>
          <cell r="E414" t="b">
            <v>0</v>
          </cell>
          <cell r="F414" t="str">
            <v>OF</v>
          </cell>
          <cell r="G414" t="str">
            <v>Both Water and Sewer</v>
          </cell>
          <cell r="H414" t="str">
            <v>per 1000 gallons</v>
          </cell>
          <cell r="I414" t="str">
            <v>06-07</v>
          </cell>
          <cell r="J414" t="str">
            <v>Fixed charges based on highest water use in previous 12 months. Fixed charges included in this model are the lowest (for consumption of up to 15,000 gallons in previous 12 months).</v>
          </cell>
          <cell r="K414" t="b">
            <v>0</v>
          </cell>
        </row>
        <row r="415">
          <cell r="A415">
            <v>76</v>
          </cell>
          <cell r="B415" t="str">
            <v>Cleveland County Sanitary District</v>
          </cell>
          <cell r="C415" t="str">
            <v>Cleveland County Sanitary District</v>
          </cell>
          <cell r="D415" t="str">
            <v>Sanitary District</v>
          </cell>
          <cell r="E415" t="b">
            <v>0</v>
          </cell>
          <cell r="F415" t="str">
            <v>SE</v>
          </cell>
          <cell r="G415" t="str">
            <v>Water Only</v>
          </cell>
          <cell r="H415" t="str">
            <v>per 1000 gallons</v>
          </cell>
          <cell r="I415" t="str">
            <v>06-07</v>
          </cell>
          <cell r="J415" t="str">
            <v>Commercial rates are identical to residential rates.</v>
          </cell>
          <cell r="K415" t="b">
            <v>0</v>
          </cell>
        </row>
        <row r="416">
          <cell r="A416">
            <v>77</v>
          </cell>
          <cell r="B416" t="str">
            <v>Cliffside Sanitary District</v>
          </cell>
          <cell r="C416" t="str">
            <v>Cliffside Sanitary District</v>
          </cell>
          <cell r="D416" t="str">
            <v>Sanitary District</v>
          </cell>
          <cell r="E416" t="b">
            <v>0</v>
          </cell>
          <cell r="F416" t="str">
            <v>SE</v>
          </cell>
          <cell r="G416" t="str">
            <v>Sewer Only</v>
          </cell>
          <cell r="H416" t="str">
            <v>per 1000 gallons</v>
          </cell>
          <cell r="I416" t="str">
            <v>06-07</v>
          </cell>
          <cell r="J416" t="str">
            <v>Sewer service only and they set their own rates, but bills are collected by Broad River Water Authority. See BRWA Rate Sheet for sewer rates. Water service provided by BRWA.</v>
          </cell>
          <cell r="K416" t="b">
            <v>0</v>
          </cell>
        </row>
        <row r="417">
          <cell r="A417">
            <v>78</v>
          </cell>
          <cell r="B417" t="str">
            <v>Clinton</v>
          </cell>
          <cell r="C417" t="str">
            <v>Clinton</v>
          </cell>
          <cell r="D417" t="str">
            <v>Municipality</v>
          </cell>
          <cell r="E417" t="b">
            <v>0</v>
          </cell>
          <cell r="F417" t="str">
            <v>SE</v>
          </cell>
          <cell r="G417" t="str">
            <v>Both Water and Sewer</v>
          </cell>
          <cell r="H417" t="str">
            <v>per 100 cf</v>
          </cell>
          <cell r="I417" t="str">
            <v>06-07</v>
          </cell>
          <cell r="K417" t="b">
            <v>0</v>
          </cell>
        </row>
        <row r="418">
          <cell r="A418">
            <v>79</v>
          </cell>
          <cell r="B418" t="str">
            <v>Clyde</v>
          </cell>
          <cell r="C418" t="str">
            <v>Clyde</v>
          </cell>
          <cell r="D418" t="str">
            <v>Municipality</v>
          </cell>
          <cell r="E418" t="b">
            <v>0</v>
          </cell>
          <cell r="F418" t="str">
            <v>OF</v>
          </cell>
          <cell r="G418" t="str">
            <v>Both Water and Sewer</v>
          </cell>
          <cell r="H418" t="str">
            <v>per 1000 gallons</v>
          </cell>
          <cell r="I418" t="str">
            <v>06-07</v>
          </cell>
          <cell r="K418" t="b">
            <v>0</v>
          </cell>
        </row>
        <row r="419">
          <cell r="A419">
            <v>80</v>
          </cell>
          <cell r="B419" t="str">
            <v>Columbia</v>
          </cell>
          <cell r="C419" t="str">
            <v>Columbia</v>
          </cell>
          <cell r="D419" t="str">
            <v>Municipality</v>
          </cell>
          <cell r="E419" t="b">
            <v>0</v>
          </cell>
          <cell r="F419" t="str">
            <v>OF</v>
          </cell>
          <cell r="G419" t="str">
            <v>Both Water and Sewer</v>
          </cell>
          <cell r="H419" t="str">
            <v>per 1000 gallons</v>
          </cell>
          <cell r="I419" t="str">
            <v>06-07</v>
          </cell>
          <cell r="K419" t="b">
            <v>0</v>
          </cell>
        </row>
        <row r="420">
          <cell r="A420">
            <v>81</v>
          </cell>
          <cell r="B420" t="str">
            <v>Columbus</v>
          </cell>
          <cell r="C420" t="str">
            <v>Columbus</v>
          </cell>
          <cell r="D420" t="str">
            <v>Municipality</v>
          </cell>
          <cell r="E420" t="b">
            <v>0</v>
          </cell>
          <cell r="F420" t="str">
            <v>SE</v>
          </cell>
          <cell r="G420" t="str">
            <v>Both Water and Sewer</v>
          </cell>
          <cell r="H420" t="str">
            <v>per 1000 gallons</v>
          </cell>
          <cell r="I420" t="str">
            <v>06-07</v>
          </cell>
          <cell r="K420" t="b">
            <v>0</v>
          </cell>
        </row>
        <row r="421">
          <cell r="A421">
            <v>82</v>
          </cell>
          <cell r="B421" t="str">
            <v>Columbus County - Districts I, IV, &amp; Acme District</v>
          </cell>
          <cell r="C421" t="str">
            <v>Columbus County</v>
          </cell>
          <cell r="D421" t="str">
            <v>County/District</v>
          </cell>
          <cell r="E421" t="b">
            <v>0</v>
          </cell>
          <cell r="F421" t="str">
            <v>0506</v>
          </cell>
          <cell r="G421" t="str">
            <v>Water Only</v>
          </cell>
          <cell r="H421" t="str">
            <v>per 1000 gallons</v>
          </cell>
          <cell r="I421" t="str">
            <v>05-06</v>
          </cell>
          <cell r="K421" t="b">
            <v>0</v>
          </cell>
        </row>
        <row r="422">
          <cell r="A422">
            <v>83</v>
          </cell>
          <cell r="B422" t="str">
            <v>Columbus County - Districts II &amp; III</v>
          </cell>
          <cell r="C422" t="str">
            <v>Columbus County</v>
          </cell>
          <cell r="D422" t="str">
            <v>County/District</v>
          </cell>
          <cell r="E422" t="b">
            <v>1</v>
          </cell>
          <cell r="F422" t="str">
            <v>0506</v>
          </cell>
          <cell r="G422" t="str">
            <v>Water Only</v>
          </cell>
          <cell r="H422" t="str">
            <v>per 1000 gallons</v>
          </cell>
          <cell r="I422" t="str">
            <v>05-06</v>
          </cell>
          <cell r="K422" t="b">
            <v>0</v>
          </cell>
        </row>
        <row r="423">
          <cell r="A423">
            <v>84</v>
          </cell>
          <cell r="B423" t="str">
            <v>Concord</v>
          </cell>
          <cell r="C423" t="str">
            <v>Concord</v>
          </cell>
          <cell r="D423" t="str">
            <v>Municipality</v>
          </cell>
          <cell r="E423" t="b">
            <v>0</v>
          </cell>
          <cell r="F423" t="str">
            <v>SE</v>
          </cell>
          <cell r="G423" t="str">
            <v>Both Water and Sewer</v>
          </cell>
          <cell r="H423" t="str">
            <v>per 1000 gallons</v>
          </cell>
          <cell r="I423" t="str">
            <v>06-07</v>
          </cell>
          <cell r="K423" t="b">
            <v>0</v>
          </cell>
        </row>
        <row r="424">
          <cell r="A424">
            <v>85</v>
          </cell>
          <cell r="B424" t="str">
            <v>Concord Community Water System</v>
          </cell>
          <cell r="C424" t="str">
            <v>Concord Community Water System</v>
          </cell>
          <cell r="D424" t="str">
            <v>Not-for-profit</v>
          </cell>
          <cell r="E424" t="b">
            <v>0</v>
          </cell>
          <cell r="F424" t="str">
            <v>SE</v>
          </cell>
          <cell r="G424" t="str">
            <v>Water Only</v>
          </cell>
          <cell r="H424" t="str">
            <v>per 1000 gallons</v>
          </cell>
          <cell r="I424" t="str">
            <v>06-07</v>
          </cell>
          <cell r="K424" t="b">
            <v>0</v>
          </cell>
        </row>
        <row r="425">
          <cell r="A425">
            <v>86</v>
          </cell>
          <cell r="B425" t="str">
            <v>Conover</v>
          </cell>
          <cell r="C425" t="str">
            <v>Conover</v>
          </cell>
          <cell r="D425" t="str">
            <v>Municipality</v>
          </cell>
          <cell r="E425" t="b">
            <v>0</v>
          </cell>
          <cell r="F425" t="str">
            <v>OF</v>
          </cell>
          <cell r="G425" t="str">
            <v>Both Water and Sewer</v>
          </cell>
          <cell r="H425" t="str">
            <v>per 1000 gallons</v>
          </cell>
          <cell r="I425" t="str">
            <v>06-07</v>
          </cell>
          <cell r="J425" t="str">
            <v>No outside sewer rate.</v>
          </cell>
          <cell r="K425" t="b">
            <v>0</v>
          </cell>
        </row>
        <row r="426">
          <cell r="A426">
            <v>87</v>
          </cell>
          <cell r="B426" t="str">
            <v>Cozart Sanitary District</v>
          </cell>
          <cell r="C426" t="str">
            <v>Cozart Sanitary District</v>
          </cell>
          <cell r="D426" t="str">
            <v>Sanitary District</v>
          </cell>
          <cell r="E426" t="b">
            <v>0</v>
          </cell>
          <cell r="F426" t="str">
            <v>SE</v>
          </cell>
          <cell r="G426" t="str">
            <v>Both Water and Sewer</v>
          </cell>
          <cell r="H426" t="str">
            <v>per 1000 gallons</v>
          </cell>
          <cell r="I426" t="str">
            <v>06-07</v>
          </cell>
          <cell r="J426" t="str">
            <v>Lyon Station Sanitary District and Cozart Sanitary District are managed by the same people of Granville County. Granville County does not have a "Granville County Utilities".</v>
          </cell>
          <cell r="K426" t="b">
            <v>0</v>
          </cell>
        </row>
        <row r="427">
          <cell r="A427">
            <v>88</v>
          </cell>
          <cell r="B427" t="str">
            <v>Cramerton</v>
          </cell>
          <cell r="C427" t="str">
            <v>Cramerton</v>
          </cell>
          <cell r="D427" t="str">
            <v>Municipality</v>
          </cell>
          <cell r="E427" t="b">
            <v>0</v>
          </cell>
          <cell r="F427" t="str">
            <v>SE</v>
          </cell>
          <cell r="G427" t="str">
            <v>Both Water and Sewer</v>
          </cell>
          <cell r="H427" t="str">
            <v>per 1000 gallons</v>
          </cell>
          <cell r="I427" t="str">
            <v>06-07</v>
          </cell>
          <cell r="K427" t="b">
            <v>0</v>
          </cell>
        </row>
        <row r="428">
          <cell r="A428">
            <v>89</v>
          </cell>
          <cell r="B428" t="str">
            <v>Dan River Water Corporation</v>
          </cell>
          <cell r="C428" t="str">
            <v>Dan River Water Corporation</v>
          </cell>
          <cell r="D428" t="str">
            <v>Not-for-profit</v>
          </cell>
          <cell r="E428" t="b">
            <v>0</v>
          </cell>
          <cell r="F428" t="str">
            <v>0506</v>
          </cell>
          <cell r="G428" t="str">
            <v>Water Only</v>
          </cell>
          <cell r="H428" t="str">
            <v>per 1000 gallons</v>
          </cell>
          <cell r="I428" t="str">
            <v>05-06</v>
          </cell>
          <cell r="J428" t="str">
            <v>Non-profit company.</v>
          </cell>
          <cell r="K428" t="b">
            <v>0</v>
          </cell>
        </row>
        <row r="429">
          <cell r="A429">
            <v>90</v>
          </cell>
          <cell r="B429" t="str">
            <v>Dare County - RWS &amp; Northern Beaches</v>
          </cell>
          <cell r="C429" t="str">
            <v>Dare County</v>
          </cell>
          <cell r="D429" t="str">
            <v>County/District</v>
          </cell>
          <cell r="E429" t="b">
            <v>0</v>
          </cell>
          <cell r="F429" t="str">
            <v>SE</v>
          </cell>
          <cell r="G429" t="str">
            <v>Water Only</v>
          </cell>
          <cell r="H429" t="str">
            <v>per 1000 gallons</v>
          </cell>
          <cell r="I429" t="str">
            <v>06-07</v>
          </cell>
          <cell r="J429" t="str">
            <v>According to FAQs on website, the charge quarterly and the base charges are quarterly.</v>
          </cell>
          <cell r="K429" t="b">
            <v>0</v>
          </cell>
        </row>
        <row r="430">
          <cell r="A430">
            <v>91</v>
          </cell>
          <cell r="B430" t="str">
            <v>Davidson Water, Inc.</v>
          </cell>
          <cell r="C430" t="str">
            <v>Davidson Water, Inc.</v>
          </cell>
          <cell r="D430" t="str">
            <v>Not-for-profit</v>
          </cell>
          <cell r="E430" t="b">
            <v>0</v>
          </cell>
          <cell r="F430" t="str">
            <v>SE</v>
          </cell>
          <cell r="G430" t="str">
            <v>Water Only</v>
          </cell>
          <cell r="H430" t="str">
            <v>per 1000 gallons</v>
          </cell>
          <cell r="I430" t="str">
            <v>06-07</v>
          </cell>
          <cell r="K430" t="b">
            <v>0</v>
          </cell>
        </row>
        <row r="431">
          <cell r="A431">
            <v>92</v>
          </cell>
          <cell r="B431" t="str">
            <v>Denton</v>
          </cell>
          <cell r="C431" t="str">
            <v>Denton</v>
          </cell>
          <cell r="D431" t="str">
            <v>Municipality</v>
          </cell>
          <cell r="E431" t="b">
            <v>0</v>
          </cell>
          <cell r="F431" t="str">
            <v>SE</v>
          </cell>
          <cell r="G431" t="str">
            <v>Both Water and Sewer</v>
          </cell>
          <cell r="H431" t="str">
            <v>per 1000 gallons</v>
          </cell>
          <cell r="I431" t="str">
            <v>06-07</v>
          </cell>
          <cell r="K431" t="b">
            <v>0</v>
          </cell>
        </row>
        <row r="432">
          <cell r="A432">
            <v>93</v>
          </cell>
          <cell r="B432" t="str">
            <v>Dobson</v>
          </cell>
          <cell r="C432" t="str">
            <v>Dobson</v>
          </cell>
          <cell r="D432" t="str">
            <v>Municipality</v>
          </cell>
          <cell r="E432" t="b">
            <v>0</v>
          </cell>
          <cell r="F432" t="str">
            <v>SE</v>
          </cell>
          <cell r="G432" t="str">
            <v>Both Water and Sewer</v>
          </cell>
          <cell r="H432" t="str">
            <v>per 1000 gallons</v>
          </cell>
          <cell r="I432" t="str">
            <v>06-07</v>
          </cell>
          <cell r="K432" t="b">
            <v>0</v>
          </cell>
        </row>
        <row r="433">
          <cell r="A433">
            <v>94</v>
          </cell>
          <cell r="B433" t="str">
            <v>Dover</v>
          </cell>
          <cell r="C433" t="str">
            <v>Dover</v>
          </cell>
          <cell r="D433" t="str">
            <v>Municipality</v>
          </cell>
          <cell r="E433" t="b">
            <v>0</v>
          </cell>
          <cell r="F433" t="str">
            <v>SE</v>
          </cell>
          <cell r="G433" t="str">
            <v>Water Only</v>
          </cell>
          <cell r="H433" t="str">
            <v>per 1000 gallons</v>
          </cell>
          <cell r="I433" t="str">
            <v>06-07</v>
          </cell>
          <cell r="J433" t="str">
            <v>There are Rates 1 and Rates 2 - we used Rates 1 only. Rates 2 just increase the consumption allowance to 6000 (instead of 3000).</v>
          </cell>
          <cell r="K433" t="b">
            <v>0</v>
          </cell>
          <cell r="L433" t="str">
            <v>Using "Rate 1" rate structures only</v>
          </cell>
        </row>
        <row r="434">
          <cell r="A434">
            <v>95</v>
          </cell>
          <cell r="B434" t="str">
            <v>Drexel</v>
          </cell>
          <cell r="C434" t="str">
            <v>Drexel</v>
          </cell>
          <cell r="D434" t="str">
            <v>Municipality</v>
          </cell>
          <cell r="E434" t="b">
            <v>0</v>
          </cell>
          <cell r="F434" t="str">
            <v>OF</v>
          </cell>
          <cell r="G434" t="str">
            <v>Both Water and Sewer</v>
          </cell>
          <cell r="H434" t="str">
            <v>per 1000 gallons</v>
          </cell>
          <cell r="I434" t="str">
            <v>06-07</v>
          </cell>
          <cell r="J434" t="str">
            <v>!! SPECIAL CASE !!  The minimum block is prorated. Should be $3.33 for 0-1K only (inside) and only $6.67 for 0-1K (outside), for each W&amp;S. Correct for 2-3K as is.</v>
          </cell>
          <cell r="K434" t="b">
            <v>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watersheds_water_and_sewer"/>
      <sheetName val="Water Systems"/>
      <sheetName val="Municipality"/>
      <sheetName val="County"/>
      <sheetName val="Places with Basins"/>
    </sheetNames>
    <sheetDataSet>
      <sheetData sheetId="0"/>
      <sheetData sheetId="1">
        <row r="1">
          <cell r="A1" t="str">
            <v>EFCMunCouUti</v>
          </cell>
          <cell r="B1" t="str">
            <v>RIVBASIN_A</v>
          </cell>
          <cell r="C1" t="str">
            <v>RIVBASIN_N</v>
          </cell>
          <cell r="D1" t="str">
            <v>FIPS</v>
          </cell>
          <cell r="E1" t="str">
            <v>CO_NAME</v>
          </cell>
        </row>
        <row r="2">
          <cell r="A2" t="str">
            <v>Burlington</v>
          </cell>
          <cell r="B2" t="str">
            <v>CPF</v>
          </cell>
          <cell r="C2" t="str">
            <v>CAPE FEAR</v>
          </cell>
          <cell r="D2">
            <v>1</v>
          </cell>
          <cell r="E2" t="str">
            <v>ALAMANCE</v>
          </cell>
        </row>
        <row r="3">
          <cell r="A3" t="str">
            <v>Graham</v>
          </cell>
          <cell r="B3" t="str">
            <v>CPF</v>
          </cell>
          <cell r="C3" t="str">
            <v>CAPE FEAR</v>
          </cell>
          <cell r="D3">
            <v>1</v>
          </cell>
          <cell r="E3" t="str">
            <v>ALAMANCE</v>
          </cell>
        </row>
        <row r="4">
          <cell r="A4" t="str">
            <v>Haw River</v>
          </cell>
          <cell r="B4" t="str">
            <v>CPF</v>
          </cell>
          <cell r="C4" t="str">
            <v>CAPE FEAR</v>
          </cell>
          <cell r="D4">
            <v>1</v>
          </cell>
          <cell r="E4" t="str">
            <v>ALAMANCE</v>
          </cell>
        </row>
        <row r="5">
          <cell r="A5" t="str">
            <v>Elon</v>
          </cell>
          <cell r="B5" t="str">
            <v>CPF</v>
          </cell>
          <cell r="C5" t="str">
            <v>CAPE FEAR</v>
          </cell>
          <cell r="D5">
            <v>1</v>
          </cell>
          <cell r="E5" t="str">
            <v>ALAMANCE</v>
          </cell>
        </row>
        <row r="6">
          <cell r="A6" t="str">
            <v>Green Level</v>
          </cell>
          <cell r="B6" t="str">
            <v>CPF</v>
          </cell>
          <cell r="C6" t="str">
            <v>CAPE FEAR</v>
          </cell>
          <cell r="D6">
            <v>1</v>
          </cell>
          <cell r="E6" t="str">
            <v>ALAMANCE</v>
          </cell>
        </row>
        <row r="7">
          <cell r="A7" t="str">
            <v>Alamance</v>
          </cell>
          <cell r="B7" t="str">
            <v>CPF</v>
          </cell>
          <cell r="C7" t="str">
            <v>CAPE FEAR</v>
          </cell>
          <cell r="D7">
            <v>1</v>
          </cell>
          <cell r="E7" t="str">
            <v>ALAMANCE</v>
          </cell>
        </row>
        <row r="8">
          <cell r="A8" t="str">
            <v>Ossipee</v>
          </cell>
          <cell r="B8" t="str">
            <v>CPF</v>
          </cell>
          <cell r="C8" t="str">
            <v>CAPE FEAR</v>
          </cell>
          <cell r="D8">
            <v>1</v>
          </cell>
          <cell r="E8" t="str">
            <v>ALAMANCE</v>
          </cell>
        </row>
        <row r="9">
          <cell r="A9" t="str">
            <v>Orange-Alamance Water System</v>
          </cell>
          <cell r="B9" t="str">
            <v>CPF</v>
          </cell>
          <cell r="C9" t="str">
            <v>CAPE FEAR</v>
          </cell>
          <cell r="D9">
            <v>1</v>
          </cell>
          <cell r="E9" t="str">
            <v>ALAMANCE</v>
          </cell>
        </row>
        <row r="10">
          <cell r="A10" t="str">
            <v>Swepsonville</v>
          </cell>
          <cell r="B10" t="str">
            <v>CPF</v>
          </cell>
          <cell r="C10" t="str">
            <v>CAPE FEAR</v>
          </cell>
          <cell r="D10">
            <v>1</v>
          </cell>
          <cell r="E10" t="str">
            <v>ALAMANCE</v>
          </cell>
        </row>
        <row r="11">
          <cell r="A11" t="str">
            <v>Taylorsville</v>
          </cell>
          <cell r="B11" t="str">
            <v>CTB</v>
          </cell>
          <cell r="C11" t="str">
            <v>CATAWBA</v>
          </cell>
          <cell r="D11">
            <v>3</v>
          </cell>
          <cell r="E11" t="str">
            <v>ALEXANDER</v>
          </cell>
        </row>
        <row r="12">
          <cell r="A12" t="str">
            <v>Alexander County</v>
          </cell>
          <cell r="B12" t="str">
            <v>CTB</v>
          </cell>
          <cell r="C12" t="str">
            <v>CATAWBA</v>
          </cell>
          <cell r="D12">
            <v>3</v>
          </cell>
          <cell r="E12" t="str">
            <v>ALEXANDER</v>
          </cell>
        </row>
        <row r="13">
          <cell r="A13" t="str">
            <v>Sparta</v>
          </cell>
          <cell r="B13" t="str">
            <v>NEW</v>
          </cell>
          <cell r="C13" t="str">
            <v>NEW</v>
          </cell>
          <cell r="D13">
            <v>5</v>
          </cell>
          <cell r="E13" t="str">
            <v>ALLEGHANY</v>
          </cell>
        </row>
        <row r="14">
          <cell r="A14" t="str">
            <v>Anson County</v>
          </cell>
          <cell r="B14" t="str">
            <v>YAD</v>
          </cell>
          <cell r="C14" t="str">
            <v>YADKIN</v>
          </cell>
          <cell r="D14">
            <v>7</v>
          </cell>
          <cell r="E14" t="str">
            <v>ANSON</v>
          </cell>
        </row>
        <row r="15">
          <cell r="A15" t="str">
            <v>Ansonville</v>
          </cell>
          <cell r="B15" t="str">
            <v>YAD</v>
          </cell>
          <cell r="C15" t="str">
            <v>YADKIN</v>
          </cell>
          <cell r="D15">
            <v>7</v>
          </cell>
          <cell r="E15" t="str">
            <v>ANSON</v>
          </cell>
        </row>
        <row r="16">
          <cell r="A16" t="str">
            <v>Wadesboro</v>
          </cell>
          <cell r="B16" t="str">
            <v>YAD</v>
          </cell>
          <cell r="C16" t="str">
            <v>YADKIN</v>
          </cell>
          <cell r="D16">
            <v>7</v>
          </cell>
          <cell r="E16" t="str">
            <v>ANSON</v>
          </cell>
        </row>
        <row r="17">
          <cell r="A17" t="str">
            <v>Lilesville</v>
          </cell>
          <cell r="B17" t="str">
            <v>YAD</v>
          </cell>
          <cell r="C17" t="str">
            <v>YADKIN</v>
          </cell>
          <cell r="D17">
            <v>7</v>
          </cell>
          <cell r="E17" t="str">
            <v>ANSON</v>
          </cell>
        </row>
        <row r="18">
          <cell r="A18" t="str">
            <v>Polkton</v>
          </cell>
          <cell r="B18" t="str">
            <v>YAD</v>
          </cell>
          <cell r="C18" t="str">
            <v>YADKIN</v>
          </cell>
          <cell r="D18">
            <v>7</v>
          </cell>
          <cell r="E18" t="str">
            <v>ANSON</v>
          </cell>
        </row>
        <row r="19">
          <cell r="A19" t="str">
            <v>Peachland</v>
          </cell>
          <cell r="B19" t="str">
            <v>YAD</v>
          </cell>
          <cell r="C19" t="str">
            <v>YADKIN</v>
          </cell>
          <cell r="D19">
            <v>7</v>
          </cell>
          <cell r="E19" t="str">
            <v>ANSON</v>
          </cell>
        </row>
        <row r="20">
          <cell r="A20" t="str">
            <v>McFarlan</v>
          </cell>
          <cell r="B20" t="str">
            <v>YAD</v>
          </cell>
          <cell r="C20" t="str">
            <v>YADKIN</v>
          </cell>
          <cell r="D20">
            <v>7</v>
          </cell>
          <cell r="E20" t="str">
            <v>ANSON</v>
          </cell>
        </row>
        <row r="21">
          <cell r="A21" t="str">
            <v>Morven</v>
          </cell>
          <cell r="B21" t="str">
            <v>YAD</v>
          </cell>
          <cell r="C21" t="str">
            <v>YADKIN</v>
          </cell>
          <cell r="D21">
            <v>7</v>
          </cell>
          <cell r="E21" t="str">
            <v>ANSON</v>
          </cell>
        </row>
        <row r="22">
          <cell r="A22" t="str">
            <v>West Jefferson</v>
          </cell>
          <cell r="B22" t="str">
            <v>NEW</v>
          </cell>
          <cell r="C22" t="str">
            <v>NEW</v>
          </cell>
          <cell r="D22">
            <v>9</v>
          </cell>
          <cell r="E22" t="str">
            <v>ASHE</v>
          </cell>
        </row>
        <row r="23">
          <cell r="A23" t="str">
            <v>Jefferson</v>
          </cell>
          <cell r="B23" t="str">
            <v>NEW</v>
          </cell>
          <cell r="C23" t="str">
            <v>NEW</v>
          </cell>
          <cell r="D23">
            <v>9</v>
          </cell>
          <cell r="E23" t="str">
            <v>ASHE</v>
          </cell>
        </row>
        <row r="24">
          <cell r="A24" t="str">
            <v>Lansing</v>
          </cell>
          <cell r="B24" t="str">
            <v>NEW</v>
          </cell>
          <cell r="C24" t="str">
            <v>NEW</v>
          </cell>
          <cell r="D24">
            <v>9</v>
          </cell>
          <cell r="E24" t="str">
            <v>ASHE</v>
          </cell>
        </row>
        <row r="25">
          <cell r="A25" t="str">
            <v>Banner Elk</v>
          </cell>
          <cell r="B25" t="str">
            <v>WAT</v>
          </cell>
          <cell r="C25" t="str">
            <v>WATAUGA</v>
          </cell>
          <cell r="D25">
            <v>11</v>
          </cell>
          <cell r="E25" t="str">
            <v>AVERY</v>
          </cell>
        </row>
        <row r="26">
          <cell r="A26" t="str">
            <v>Elk Park</v>
          </cell>
          <cell r="B26" t="str">
            <v>WAT</v>
          </cell>
          <cell r="C26" t="str">
            <v>WATAUGA</v>
          </cell>
          <cell r="D26">
            <v>11</v>
          </cell>
          <cell r="E26" t="str">
            <v>AVERY</v>
          </cell>
        </row>
        <row r="27">
          <cell r="A27" t="str">
            <v>Newland</v>
          </cell>
          <cell r="B27" t="str">
            <v>FRB</v>
          </cell>
          <cell r="C27" t="str">
            <v>FRENCH BROAD</v>
          </cell>
          <cell r="D27">
            <v>11</v>
          </cell>
          <cell r="E27" t="str">
            <v>AVERY</v>
          </cell>
        </row>
        <row r="28">
          <cell r="A28" t="str">
            <v>Crossnore</v>
          </cell>
          <cell r="B28" t="str">
            <v>CTB</v>
          </cell>
          <cell r="C28" t="str">
            <v>CATAWBA</v>
          </cell>
          <cell r="D28">
            <v>11</v>
          </cell>
          <cell r="E28" t="str">
            <v>AVERY</v>
          </cell>
        </row>
        <row r="29">
          <cell r="A29" t="str">
            <v>Linville Resorts</v>
          </cell>
          <cell r="B29" t="str">
            <v>CTB</v>
          </cell>
          <cell r="C29" t="str">
            <v>CATAWBA</v>
          </cell>
          <cell r="D29">
            <v>11</v>
          </cell>
          <cell r="E29" t="str">
            <v>AVERY</v>
          </cell>
        </row>
        <row r="30">
          <cell r="A30" t="str">
            <v>Washington</v>
          </cell>
          <cell r="B30" t="str">
            <v>TAR</v>
          </cell>
          <cell r="C30" t="str">
            <v>TAR-PAMLICO</v>
          </cell>
          <cell r="D30">
            <v>13</v>
          </cell>
          <cell r="E30" t="str">
            <v>BEAUFORT</v>
          </cell>
        </row>
        <row r="31">
          <cell r="A31" t="str">
            <v>Belhaven</v>
          </cell>
          <cell r="B31" t="str">
            <v>TAR</v>
          </cell>
          <cell r="C31" t="str">
            <v>TAR-PAMLICO</v>
          </cell>
          <cell r="D31">
            <v>13</v>
          </cell>
          <cell r="E31" t="str">
            <v>BEAUFORT</v>
          </cell>
        </row>
        <row r="32">
          <cell r="A32" t="str">
            <v>Bath</v>
          </cell>
          <cell r="B32" t="str">
            <v>TAR</v>
          </cell>
          <cell r="C32" t="str">
            <v>TAR-PAMLICO</v>
          </cell>
          <cell r="D32">
            <v>13</v>
          </cell>
          <cell r="E32" t="str">
            <v>BEAUFORT</v>
          </cell>
        </row>
        <row r="33">
          <cell r="A33" t="str">
            <v>Aurora</v>
          </cell>
          <cell r="B33" t="str">
            <v>TAR</v>
          </cell>
          <cell r="C33" t="str">
            <v>TAR-PAMLICO</v>
          </cell>
          <cell r="D33">
            <v>13</v>
          </cell>
          <cell r="E33" t="str">
            <v>BEAUFORT</v>
          </cell>
        </row>
        <row r="34">
          <cell r="A34" t="str">
            <v>Chocowinity</v>
          </cell>
          <cell r="B34" t="str">
            <v>TAR</v>
          </cell>
          <cell r="C34" t="str">
            <v>TAR-PAMLICO</v>
          </cell>
          <cell r="D34">
            <v>13</v>
          </cell>
          <cell r="E34" t="str">
            <v>BEAUFORT</v>
          </cell>
        </row>
        <row r="35">
          <cell r="A35" t="str">
            <v>Aulander</v>
          </cell>
          <cell r="B35" t="str">
            <v>CHO</v>
          </cell>
          <cell r="C35" t="str">
            <v>CHOWAN</v>
          </cell>
          <cell r="D35">
            <v>15</v>
          </cell>
          <cell r="E35" t="str">
            <v>BERTIE</v>
          </cell>
        </row>
        <row r="36">
          <cell r="A36" t="str">
            <v>Powellsville</v>
          </cell>
          <cell r="B36" t="str">
            <v>CHO</v>
          </cell>
          <cell r="C36" t="str">
            <v>CHOWAN</v>
          </cell>
          <cell r="D36">
            <v>15</v>
          </cell>
          <cell r="E36" t="str">
            <v>BERTIE</v>
          </cell>
        </row>
        <row r="37">
          <cell r="A37" t="str">
            <v>Windsor</v>
          </cell>
          <cell r="B37" t="str">
            <v>ROA</v>
          </cell>
          <cell r="C37" t="str">
            <v>ROANOKE</v>
          </cell>
          <cell r="D37">
            <v>15</v>
          </cell>
          <cell r="E37" t="str">
            <v>BERTIE</v>
          </cell>
        </row>
        <row r="38">
          <cell r="A38" t="str">
            <v>Lewiston-Woodville</v>
          </cell>
          <cell r="B38" t="str">
            <v>ROA</v>
          </cell>
          <cell r="C38" t="str">
            <v>ROANOKE</v>
          </cell>
          <cell r="D38">
            <v>15</v>
          </cell>
          <cell r="E38" t="str">
            <v>BERTIE</v>
          </cell>
        </row>
        <row r="39">
          <cell r="A39" t="str">
            <v>Kelford</v>
          </cell>
          <cell r="B39" t="str">
            <v>ROA</v>
          </cell>
          <cell r="C39" t="str">
            <v>ROANOKE</v>
          </cell>
          <cell r="D39">
            <v>15</v>
          </cell>
          <cell r="E39" t="str">
            <v>BERTIE</v>
          </cell>
        </row>
        <row r="40">
          <cell r="A40" t="str">
            <v>Roxobel</v>
          </cell>
          <cell r="B40" t="str">
            <v>ROA</v>
          </cell>
          <cell r="C40" t="str">
            <v>ROANOKE</v>
          </cell>
          <cell r="D40">
            <v>15</v>
          </cell>
          <cell r="E40" t="str">
            <v>BERTIE</v>
          </cell>
        </row>
        <row r="41">
          <cell r="A41" t="str">
            <v>Bertie County</v>
          </cell>
          <cell r="B41" t="str">
            <v>ROA</v>
          </cell>
          <cell r="C41" t="str">
            <v>ROANOKE</v>
          </cell>
          <cell r="D41">
            <v>15</v>
          </cell>
          <cell r="E41" t="str">
            <v>BERTIE</v>
          </cell>
        </row>
        <row r="42">
          <cell r="A42" t="str">
            <v>Elizabethtown</v>
          </cell>
          <cell r="B42" t="str">
            <v>CPF</v>
          </cell>
          <cell r="C42" t="str">
            <v>CAPE FEAR</v>
          </cell>
          <cell r="D42">
            <v>17</v>
          </cell>
          <cell r="E42" t="str">
            <v>BLADEN</v>
          </cell>
        </row>
        <row r="43">
          <cell r="A43" t="str">
            <v>Dublin</v>
          </cell>
          <cell r="B43" t="str">
            <v>CPF</v>
          </cell>
          <cell r="C43" t="str">
            <v>CAPE FEAR</v>
          </cell>
          <cell r="D43">
            <v>17</v>
          </cell>
          <cell r="E43" t="str">
            <v>BLADEN</v>
          </cell>
        </row>
        <row r="44">
          <cell r="A44" t="str">
            <v>White Lake</v>
          </cell>
          <cell r="B44" t="str">
            <v>CPF</v>
          </cell>
          <cell r="C44" t="str">
            <v>CAPE FEAR</v>
          </cell>
          <cell r="D44">
            <v>17</v>
          </cell>
          <cell r="E44" t="str">
            <v>BLADEN</v>
          </cell>
        </row>
        <row r="45">
          <cell r="A45" t="str">
            <v>Bladen County</v>
          </cell>
          <cell r="B45" t="str">
            <v>CPF</v>
          </cell>
          <cell r="C45" t="str">
            <v>CAPE FEAR</v>
          </cell>
          <cell r="D45">
            <v>17</v>
          </cell>
          <cell r="E45" t="str">
            <v>BLADEN</v>
          </cell>
        </row>
        <row r="46">
          <cell r="A46" t="str">
            <v>Bladenboro</v>
          </cell>
          <cell r="B46" t="str">
            <v>LBR</v>
          </cell>
          <cell r="C46" t="str">
            <v>LUMBER</v>
          </cell>
          <cell r="D46">
            <v>17</v>
          </cell>
          <cell r="E46" t="str">
            <v>BLADEN</v>
          </cell>
        </row>
        <row r="47">
          <cell r="A47" t="str">
            <v>Clarkton</v>
          </cell>
          <cell r="B47" t="str">
            <v>LBR</v>
          </cell>
          <cell r="C47" t="str">
            <v>LUMBER</v>
          </cell>
          <cell r="D47">
            <v>17</v>
          </cell>
          <cell r="E47" t="str">
            <v>BLADEN</v>
          </cell>
        </row>
        <row r="48">
          <cell r="A48" t="str">
            <v>Southport</v>
          </cell>
          <cell r="B48" t="str">
            <v>CPF</v>
          </cell>
          <cell r="C48" t="str">
            <v>CAPE FEAR</v>
          </cell>
          <cell r="D48">
            <v>19</v>
          </cell>
          <cell r="E48" t="str">
            <v>BRUNSWICK</v>
          </cell>
        </row>
        <row r="49">
          <cell r="A49" t="str">
            <v>Shallotte</v>
          </cell>
          <cell r="B49" t="str">
            <v>LBR</v>
          </cell>
          <cell r="C49" t="str">
            <v>LUMBER</v>
          </cell>
          <cell r="D49">
            <v>19</v>
          </cell>
          <cell r="E49" t="str">
            <v>BRUNSWICK</v>
          </cell>
        </row>
        <row r="50">
          <cell r="A50" t="str">
            <v>Brunswick County</v>
          </cell>
          <cell r="B50" t="str">
            <v>LBR</v>
          </cell>
          <cell r="C50" t="str">
            <v>LUMBER</v>
          </cell>
          <cell r="D50">
            <v>19</v>
          </cell>
          <cell r="E50" t="str">
            <v>BRUNSWICK</v>
          </cell>
        </row>
        <row r="51">
          <cell r="A51" t="str">
            <v>Holden Beach</v>
          </cell>
          <cell r="B51" t="str">
            <v>LBR</v>
          </cell>
          <cell r="C51" t="str">
            <v>LUMBER</v>
          </cell>
          <cell r="D51">
            <v>19</v>
          </cell>
          <cell r="E51" t="str">
            <v>BRUNSWICK</v>
          </cell>
        </row>
        <row r="52">
          <cell r="A52" t="str">
            <v>Ocean Isle Beach</v>
          </cell>
          <cell r="B52" t="str">
            <v>LBR</v>
          </cell>
          <cell r="C52" t="str">
            <v>LUMBER</v>
          </cell>
          <cell r="D52">
            <v>19</v>
          </cell>
          <cell r="E52" t="str">
            <v>BRUNSWICK</v>
          </cell>
        </row>
        <row r="53">
          <cell r="A53" t="str">
            <v>Asheville</v>
          </cell>
          <cell r="B53" t="str">
            <v>FRB</v>
          </cell>
          <cell r="C53" t="str">
            <v>FRENCH BROAD</v>
          </cell>
          <cell r="D53">
            <v>21</v>
          </cell>
          <cell r="E53" t="str">
            <v>BUNCOMBE</v>
          </cell>
        </row>
        <row r="54">
          <cell r="A54" t="str">
            <v>Woodfin Sanitary District</v>
          </cell>
          <cell r="B54" t="str">
            <v>FRB</v>
          </cell>
          <cell r="C54" t="str">
            <v>FRENCH BROAD</v>
          </cell>
          <cell r="D54">
            <v>21</v>
          </cell>
          <cell r="E54" t="str">
            <v>BUNCOMBE</v>
          </cell>
        </row>
        <row r="55">
          <cell r="A55" t="str">
            <v>Black Mountain</v>
          </cell>
          <cell r="B55" t="str">
            <v>FRB</v>
          </cell>
          <cell r="C55" t="str">
            <v>FRENCH BROAD</v>
          </cell>
          <cell r="D55">
            <v>21</v>
          </cell>
          <cell r="E55" t="str">
            <v>BUNCOMBE</v>
          </cell>
        </row>
        <row r="56">
          <cell r="A56" t="str">
            <v>Weaverville</v>
          </cell>
          <cell r="B56" t="str">
            <v>FRB</v>
          </cell>
          <cell r="C56" t="str">
            <v>FRENCH BROAD</v>
          </cell>
          <cell r="D56">
            <v>21</v>
          </cell>
          <cell r="E56" t="str">
            <v>BUNCOMBE</v>
          </cell>
        </row>
        <row r="57">
          <cell r="A57" t="str">
            <v>Biltmore Forest</v>
          </cell>
          <cell r="B57" t="str">
            <v>FRB</v>
          </cell>
          <cell r="C57" t="str">
            <v>FRENCH BROAD</v>
          </cell>
          <cell r="D57">
            <v>21</v>
          </cell>
          <cell r="E57" t="str">
            <v>BUNCOMBE</v>
          </cell>
        </row>
        <row r="58">
          <cell r="A58" t="str">
            <v>Montreat</v>
          </cell>
          <cell r="B58" t="str">
            <v>FRB</v>
          </cell>
          <cell r="C58" t="str">
            <v>FRENCH BROAD</v>
          </cell>
          <cell r="D58">
            <v>21</v>
          </cell>
          <cell r="E58" t="str">
            <v>BUNCOMBE</v>
          </cell>
        </row>
        <row r="59">
          <cell r="A59" t="str">
            <v>Valdese</v>
          </cell>
          <cell r="B59" t="str">
            <v>CTB</v>
          </cell>
          <cell r="C59" t="str">
            <v>CATAWBA</v>
          </cell>
          <cell r="D59">
            <v>23</v>
          </cell>
          <cell r="E59" t="str">
            <v>BURKE</v>
          </cell>
        </row>
        <row r="60">
          <cell r="A60" t="str">
            <v>Morganton</v>
          </cell>
          <cell r="B60" t="str">
            <v>CTB</v>
          </cell>
          <cell r="C60" t="str">
            <v>CATAWBA</v>
          </cell>
          <cell r="D60">
            <v>23</v>
          </cell>
          <cell r="E60" t="str">
            <v>BURKE</v>
          </cell>
        </row>
        <row r="61">
          <cell r="A61" t="str">
            <v>Triple Community Water Corporation</v>
          </cell>
          <cell r="B61" t="str">
            <v>CTB</v>
          </cell>
          <cell r="C61" t="str">
            <v>CATAWBA</v>
          </cell>
          <cell r="D61">
            <v>23</v>
          </cell>
          <cell r="E61" t="str">
            <v>BURKE</v>
          </cell>
        </row>
        <row r="62">
          <cell r="A62" t="str">
            <v>Drexel</v>
          </cell>
          <cell r="B62" t="str">
            <v>CTB</v>
          </cell>
          <cell r="C62" t="str">
            <v>CATAWBA</v>
          </cell>
          <cell r="D62">
            <v>23</v>
          </cell>
          <cell r="E62" t="str">
            <v>BURKE</v>
          </cell>
        </row>
        <row r="63">
          <cell r="A63" t="str">
            <v>Rutherford College</v>
          </cell>
          <cell r="B63" t="str">
            <v>CTB</v>
          </cell>
          <cell r="C63" t="str">
            <v>CATAWBA</v>
          </cell>
          <cell r="D63">
            <v>23</v>
          </cell>
          <cell r="E63" t="str">
            <v>BURKE</v>
          </cell>
        </row>
        <row r="64">
          <cell r="A64" t="str">
            <v>Icard Township Water Corporation</v>
          </cell>
          <cell r="B64" t="str">
            <v>CTB</v>
          </cell>
          <cell r="C64" t="str">
            <v>CATAWBA</v>
          </cell>
          <cell r="D64">
            <v>23</v>
          </cell>
          <cell r="E64" t="str">
            <v>BURKE</v>
          </cell>
        </row>
        <row r="65">
          <cell r="A65" t="str">
            <v>Brentwood Water Corporation</v>
          </cell>
          <cell r="B65" t="str">
            <v>CTB</v>
          </cell>
          <cell r="C65" t="str">
            <v>CATAWBA</v>
          </cell>
          <cell r="D65">
            <v>23</v>
          </cell>
          <cell r="E65" t="str">
            <v>BURKE</v>
          </cell>
        </row>
        <row r="66">
          <cell r="A66" t="str">
            <v>Burke County</v>
          </cell>
          <cell r="B66" t="str">
            <v>CTB</v>
          </cell>
          <cell r="C66" t="str">
            <v>CATAWBA</v>
          </cell>
          <cell r="D66">
            <v>23</v>
          </cell>
          <cell r="E66" t="str">
            <v>BURKE</v>
          </cell>
        </row>
        <row r="67">
          <cell r="A67" t="str">
            <v>Rhodhiss</v>
          </cell>
          <cell r="B67" t="str">
            <v>CTB</v>
          </cell>
          <cell r="C67" t="str">
            <v>CATAWBA</v>
          </cell>
          <cell r="D67">
            <v>23</v>
          </cell>
          <cell r="E67" t="str">
            <v>BURKE</v>
          </cell>
        </row>
        <row r="68">
          <cell r="A68" t="str">
            <v>Concord</v>
          </cell>
          <cell r="B68" t="str">
            <v>YAD</v>
          </cell>
          <cell r="C68" t="str">
            <v>YADKIN</v>
          </cell>
          <cell r="D68">
            <v>25</v>
          </cell>
          <cell r="E68" t="str">
            <v>CABARRUS</v>
          </cell>
        </row>
        <row r="69">
          <cell r="A69" t="str">
            <v>Mount Pleasant</v>
          </cell>
          <cell r="B69" t="str">
            <v>YAD</v>
          </cell>
          <cell r="C69" t="str">
            <v>YADKIN</v>
          </cell>
          <cell r="D69">
            <v>25</v>
          </cell>
          <cell r="E69" t="str">
            <v>CABARRUS</v>
          </cell>
        </row>
        <row r="70">
          <cell r="A70" t="str">
            <v>Harrisburg</v>
          </cell>
          <cell r="B70" t="str">
            <v>YAD</v>
          </cell>
          <cell r="C70" t="str">
            <v>YADKIN</v>
          </cell>
          <cell r="D70">
            <v>25</v>
          </cell>
          <cell r="E70" t="str">
            <v>CABARRUS</v>
          </cell>
        </row>
        <row r="71">
          <cell r="A71" t="str">
            <v>Cabarrus County Water &amp; Sewer Authority</v>
          </cell>
          <cell r="B71" t="str">
            <v>YAD</v>
          </cell>
          <cell r="C71" t="str">
            <v>YADKIN</v>
          </cell>
          <cell r="D71">
            <v>25</v>
          </cell>
          <cell r="E71" t="str">
            <v>CABARRUS</v>
          </cell>
        </row>
        <row r="72">
          <cell r="A72" t="str">
            <v>Kannapolis</v>
          </cell>
          <cell r="B72" t="str">
            <v>YAD</v>
          </cell>
          <cell r="C72" t="str">
            <v>YADKIN</v>
          </cell>
          <cell r="D72">
            <v>25</v>
          </cell>
          <cell r="E72" t="str">
            <v>CABARRUS</v>
          </cell>
        </row>
        <row r="73">
          <cell r="A73" t="str">
            <v>Lenoir</v>
          </cell>
          <cell r="B73" t="str">
            <v>CTB</v>
          </cell>
          <cell r="C73" t="str">
            <v>CATAWBA</v>
          </cell>
          <cell r="D73">
            <v>27</v>
          </cell>
          <cell r="E73" t="str">
            <v>CALDWELL</v>
          </cell>
        </row>
        <row r="74">
          <cell r="A74" t="str">
            <v>Baton Water Corporation</v>
          </cell>
          <cell r="B74" t="str">
            <v>CTB</v>
          </cell>
          <cell r="C74" t="str">
            <v>CATAWBA</v>
          </cell>
          <cell r="D74">
            <v>27</v>
          </cell>
          <cell r="E74" t="str">
            <v>CALDWELL</v>
          </cell>
        </row>
        <row r="75">
          <cell r="A75" t="str">
            <v>Granite Falls</v>
          </cell>
          <cell r="B75" t="str">
            <v>CTB</v>
          </cell>
          <cell r="C75" t="str">
            <v>CATAWBA</v>
          </cell>
          <cell r="D75">
            <v>27</v>
          </cell>
          <cell r="E75" t="str">
            <v>CALDWELL</v>
          </cell>
        </row>
        <row r="76">
          <cell r="A76" t="str">
            <v>Sawmills</v>
          </cell>
          <cell r="B76" t="str">
            <v>CTB</v>
          </cell>
          <cell r="C76" t="str">
            <v>CATAWBA</v>
          </cell>
          <cell r="D76">
            <v>27</v>
          </cell>
          <cell r="E76" t="str">
            <v>CALDWELL</v>
          </cell>
        </row>
        <row r="77">
          <cell r="A77" t="str">
            <v>Caldwell County</v>
          </cell>
          <cell r="B77" t="str">
            <v>CTB</v>
          </cell>
          <cell r="C77" t="str">
            <v>CATAWBA</v>
          </cell>
          <cell r="D77">
            <v>27</v>
          </cell>
          <cell r="E77" t="str">
            <v>CALDWELL</v>
          </cell>
        </row>
        <row r="78">
          <cell r="A78" t="str">
            <v>South Mills Water Association</v>
          </cell>
          <cell r="B78" t="str">
            <v>PAS</v>
          </cell>
          <cell r="C78" t="str">
            <v>PASQUOTANK</v>
          </cell>
          <cell r="D78">
            <v>29</v>
          </cell>
          <cell r="E78" t="str">
            <v>CAMDEN</v>
          </cell>
        </row>
        <row r="79">
          <cell r="A79" t="str">
            <v>South Camden Water &amp; Sewer District</v>
          </cell>
          <cell r="B79" t="str">
            <v>PAS</v>
          </cell>
          <cell r="C79" t="str">
            <v>PASQUOTANK</v>
          </cell>
          <cell r="D79">
            <v>29</v>
          </cell>
          <cell r="E79" t="str">
            <v>CAMDEN</v>
          </cell>
        </row>
        <row r="80">
          <cell r="A80" t="str">
            <v>Beaufort</v>
          </cell>
          <cell r="B80" t="str">
            <v>WOK</v>
          </cell>
          <cell r="C80" t="str">
            <v>WHITE OAK</v>
          </cell>
          <cell r="D80">
            <v>31</v>
          </cell>
          <cell r="E80" t="str">
            <v>CARTERET</v>
          </cell>
        </row>
        <row r="81">
          <cell r="A81" t="str">
            <v>Atlantic Beach</v>
          </cell>
          <cell r="B81" t="str">
            <v>WOK</v>
          </cell>
          <cell r="C81" t="str">
            <v>WHITE OAK</v>
          </cell>
          <cell r="D81">
            <v>31</v>
          </cell>
          <cell r="E81" t="str">
            <v>CARTERET</v>
          </cell>
        </row>
        <row r="82">
          <cell r="A82" t="str">
            <v>Morehead City</v>
          </cell>
          <cell r="B82" t="str">
            <v>WOK</v>
          </cell>
          <cell r="C82" t="str">
            <v>WHITE OAK</v>
          </cell>
          <cell r="D82">
            <v>31</v>
          </cell>
          <cell r="E82" t="str">
            <v>CARTERET</v>
          </cell>
        </row>
        <row r="83">
          <cell r="A83" t="str">
            <v>West Carteret Water Corporation</v>
          </cell>
          <cell r="B83" t="str">
            <v>WOK</v>
          </cell>
          <cell r="C83" t="str">
            <v>WHITE OAK</v>
          </cell>
          <cell r="D83">
            <v>31</v>
          </cell>
          <cell r="E83" t="str">
            <v>CARTERET</v>
          </cell>
        </row>
        <row r="84">
          <cell r="A84" t="str">
            <v>Yanceyville</v>
          </cell>
          <cell r="B84" t="str">
            <v>ROA</v>
          </cell>
          <cell r="C84" t="str">
            <v>ROANOKE</v>
          </cell>
          <cell r="D84">
            <v>33</v>
          </cell>
          <cell r="E84" t="str">
            <v>CASWELL</v>
          </cell>
        </row>
        <row r="85">
          <cell r="A85" t="str">
            <v>Milton</v>
          </cell>
          <cell r="B85" t="str">
            <v>ROA</v>
          </cell>
          <cell r="C85" t="str">
            <v>ROANOKE</v>
          </cell>
          <cell r="D85">
            <v>33</v>
          </cell>
          <cell r="E85" t="str">
            <v>CASWELL</v>
          </cell>
        </row>
        <row r="86">
          <cell r="A86" t="str">
            <v>West Yanceyville Water Association</v>
          </cell>
          <cell r="B86" t="str">
            <v>ROA</v>
          </cell>
          <cell r="C86" t="str">
            <v>ROANOKE</v>
          </cell>
          <cell r="D86">
            <v>33</v>
          </cell>
          <cell r="E86" t="str">
            <v>CASWELL</v>
          </cell>
        </row>
        <row r="87">
          <cell r="A87" t="str">
            <v>Hickory</v>
          </cell>
          <cell r="B87" t="str">
            <v>CTB</v>
          </cell>
          <cell r="C87" t="str">
            <v>CATAWBA</v>
          </cell>
          <cell r="D87">
            <v>35</v>
          </cell>
          <cell r="E87" t="str">
            <v>CATAWBA</v>
          </cell>
        </row>
        <row r="88">
          <cell r="A88" t="str">
            <v>Newton</v>
          </cell>
          <cell r="B88" t="str">
            <v>CTB</v>
          </cell>
          <cell r="C88" t="str">
            <v>CATAWBA</v>
          </cell>
          <cell r="D88">
            <v>35</v>
          </cell>
          <cell r="E88" t="str">
            <v>CATAWBA</v>
          </cell>
        </row>
        <row r="89">
          <cell r="A89" t="str">
            <v>Conover</v>
          </cell>
          <cell r="B89" t="str">
            <v>CTB</v>
          </cell>
          <cell r="C89" t="str">
            <v>CATAWBA</v>
          </cell>
          <cell r="D89">
            <v>35</v>
          </cell>
          <cell r="E89" t="str">
            <v>CATAWBA</v>
          </cell>
        </row>
        <row r="90">
          <cell r="A90" t="str">
            <v>Maiden</v>
          </cell>
          <cell r="B90" t="str">
            <v>CTB</v>
          </cell>
          <cell r="C90" t="str">
            <v>CATAWBA</v>
          </cell>
          <cell r="D90">
            <v>35</v>
          </cell>
          <cell r="E90" t="str">
            <v>CATAWBA</v>
          </cell>
        </row>
        <row r="91">
          <cell r="A91" t="str">
            <v>Catawba</v>
          </cell>
          <cell r="B91" t="str">
            <v>CTB</v>
          </cell>
          <cell r="C91" t="str">
            <v>CATAWBA</v>
          </cell>
          <cell r="D91">
            <v>35</v>
          </cell>
          <cell r="E91" t="str">
            <v>CATAWBA</v>
          </cell>
        </row>
        <row r="92">
          <cell r="A92" t="str">
            <v>Catawba County</v>
          </cell>
          <cell r="B92" t="str">
            <v>CTB</v>
          </cell>
          <cell r="C92" t="str">
            <v>CATAWBA</v>
          </cell>
          <cell r="D92">
            <v>35</v>
          </cell>
          <cell r="E92" t="str">
            <v>CATAWBA</v>
          </cell>
        </row>
        <row r="93">
          <cell r="A93" t="str">
            <v>Siler City</v>
          </cell>
          <cell r="B93" t="str">
            <v>CPF</v>
          </cell>
          <cell r="C93" t="str">
            <v>CAPE FEAR</v>
          </cell>
          <cell r="D93">
            <v>37</v>
          </cell>
          <cell r="E93" t="str">
            <v>CHATHAM</v>
          </cell>
        </row>
        <row r="94">
          <cell r="A94" t="str">
            <v>Pittsboro</v>
          </cell>
          <cell r="B94" t="str">
            <v>CPF</v>
          </cell>
          <cell r="C94" t="str">
            <v>CAPE FEAR</v>
          </cell>
          <cell r="D94">
            <v>37</v>
          </cell>
          <cell r="E94" t="str">
            <v>CHATHAM</v>
          </cell>
        </row>
        <row r="95">
          <cell r="A95" t="str">
            <v>Goldston/Gulf Sanitary District</v>
          </cell>
          <cell r="B95" t="str">
            <v>CPF</v>
          </cell>
          <cell r="C95" t="str">
            <v>CAPE FEAR</v>
          </cell>
          <cell r="D95">
            <v>37</v>
          </cell>
          <cell r="E95" t="str">
            <v>CHATHAM</v>
          </cell>
        </row>
        <row r="96">
          <cell r="A96" t="str">
            <v>Chatham County</v>
          </cell>
          <cell r="B96" t="str">
            <v>CPF</v>
          </cell>
          <cell r="C96" t="str">
            <v>CAPE FEAR</v>
          </cell>
          <cell r="D96">
            <v>37</v>
          </cell>
          <cell r="E96" t="str">
            <v>CHATHAM</v>
          </cell>
        </row>
        <row r="97">
          <cell r="A97" t="str">
            <v>Murphy</v>
          </cell>
          <cell r="B97" t="str">
            <v>HIW</v>
          </cell>
          <cell r="C97" t="str">
            <v>HIWASSEE</v>
          </cell>
          <cell r="D97">
            <v>39</v>
          </cell>
          <cell r="E97" t="str">
            <v>CHEROKEE</v>
          </cell>
        </row>
        <row r="98">
          <cell r="A98" t="str">
            <v>Andrews</v>
          </cell>
          <cell r="B98" t="str">
            <v>HIW</v>
          </cell>
          <cell r="C98" t="str">
            <v>HIWASSEE</v>
          </cell>
          <cell r="D98">
            <v>39</v>
          </cell>
          <cell r="E98" t="str">
            <v>CHEROKEE</v>
          </cell>
        </row>
        <row r="99">
          <cell r="A99" t="str">
            <v>Marble Community Water System</v>
          </cell>
          <cell r="B99" t="str">
            <v>HIW</v>
          </cell>
          <cell r="C99" t="str">
            <v>HIWASSEE</v>
          </cell>
          <cell r="D99">
            <v>39</v>
          </cell>
          <cell r="E99" t="str">
            <v>CHEROKEE</v>
          </cell>
        </row>
        <row r="100">
          <cell r="A100" t="str">
            <v>Edenton</v>
          </cell>
          <cell r="B100" t="str">
            <v>CHO</v>
          </cell>
          <cell r="C100" t="str">
            <v>CHOWAN</v>
          </cell>
          <cell r="D100">
            <v>41</v>
          </cell>
          <cell r="E100" t="str">
            <v>CHOWAN</v>
          </cell>
        </row>
        <row r="101">
          <cell r="A101" t="str">
            <v>Clay County</v>
          </cell>
          <cell r="B101" t="str">
            <v>HIW</v>
          </cell>
          <cell r="C101" t="str">
            <v>HIWASSEE</v>
          </cell>
          <cell r="D101">
            <v>43</v>
          </cell>
          <cell r="E101" t="str">
            <v>CLAY</v>
          </cell>
        </row>
        <row r="102">
          <cell r="A102" t="str">
            <v>Shelby</v>
          </cell>
          <cell r="B102" t="str">
            <v>BRD</v>
          </cell>
          <cell r="C102" t="str">
            <v>BROAD</v>
          </cell>
          <cell r="D102">
            <v>45</v>
          </cell>
          <cell r="E102" t="str">
            <v>CLEVELAND</v>
          </cell>
        </row>
        <row r="103">
          <cell r="A103" t="str">
            <v>Kings Mountain</v>
          </cell>
          <cell r="B103" t="str">
            <v>BRD</v>
          </cell>
          <cell r="C103" t="str">
            <v>BROAD</v>
          </cell>
          <cell r="D103">
            <v>45</v>
          </cell>
          <cell r="E103" t="str">
            <v>CLEVELAND</v>
          </cell>
        </row>
        <row r="104">
          <cell r="A104" t="str">
            <v>Boiling Springs</v>
          </cell>
          <cell r="B104" t="str">
            <v>BRD</v>
          </cell>
          <cell r="C104" t="str">
            <v>BROAD</v>
          </cell>
          <cell r="D104">
            <v>45</v>
          </cell>
          <cell r="E104" t="str">
            <v>CLEVELAND</v>
          </cell>
        </row>
        <row r="105">
          <cell r="A105" t="str">
            <v>Grover</v>
          </cell>
          <cell r="B105" t="str">
            <v>BRD</v>
          </cell>
          <cell r="C105" t="str">
            <v>BROAD</v>
          </cell>
          <cell r="D105">
            <v>45</v>
          </cell>
          <cell r="E105" t="str">
            <v>CLEVELAND</v>
          </cell>
        </row>
        <row r="106">
          <cell r="A106" t="str">
            <v>Fallston</v>
          </cell>
          <cell r="B106" t="str">
            <v>BRD</v>
          </cell>
          <cell r="C106" t="str">
            <v>BROAD</v>
          </cell>
          <cell r="D106">
            <v>45</v>
          </cell>
          <cell r="E106" t="str">
            <v>CLEVELAND</v>
          </cell>
        </row>
        <row r="107">
          <cell r="A107" t="str">
            <v>Cleveland County Sanitary District</v>
          </cell>
          <cell r="B107" t="str">
            <v>BRD</v>
          </cell>
          <cell r="C107" t="str">
            <v>BROAD</v>
          </cell>
          <cell r="D107">
            <v>45</v>
          </cell>
          <cell r="E107" t="str">
            <v>CLEVELAND</v>
          </cell>
        </row>
        <row r="108">
          <cell r="A108" t="str">
            <v>Tabor City</v>
          </cell>
          <cell r="B108" t="str">
            <v>LBR</v>
          </cell>
          <cell r="C108" t="str">
            <v>LUMBER</v>
          </cell>
          <cell r="D108">
            <v>47</v>
          </cell>
          <cell r="E108" t="str">
            <v>COLUMBUS</v>
          </cell>
        </row>
        <row r="109">
          <cell r="A109" t="str">
            <v>Chadbourn</v>
          </cell>
          <cell r="B109" t="str">
            <v>LBR</v>
          </cell>
          <cell r="C109" t="str">
            <v>LUMBER</v>
          </cell>
          <cell r="D109">
            <v>47</v>
          </cell>
          <cell r="E109" t="str">
            <v>COLUMBUS</v>
          </cell>
        </row>
        <row r="110">
          <cell r="A110" t="str">
            <v>Fair Bluff</v>
          </cell>
          <cell r="B110" t="str">
            <v>LBR</v>
          </cell>
          <cell r="C110" t="str">
            <v>LUMBER</v>
          </cell>
          <cell r="D110">
            <v>47</v>
          </cell>
          <cell r="E110" t="str">
            <v>COLUMBUS</v>
          </cell>
        </row>
        <row r="111">
          <cell r="A111" t="str">
            <v>Lake Waccamaw</v>
          </cell>
          <cell r="B111" t="str">
            <v>LBR</v>
          </cell>
          <cell r="C111" t="str">
            <v>LUMBER</v>
          </cell>
          <cell r="D111">
            <v>47</v>
          </cell>
          <cell r="E111" t="str">
            <v>COLUMBUS</v>
          </cell>
        </row>
        <row r="112">
          <cell r="A112" t="str">
            <v>Vanceboro</v>
          </cell>
          <cell r="B112" t="str">
            <v>NEU</v>
          </cell>
          <cell r="C112" t="str">
            <v>NEUSE</v>
          </cell>
          <cell r="D112">
            <v>49</v>
          </cell>
          <cell r="E112" t="str">
            <v>CRAVEN</v>
          </cell>
        </row>
        <row r="113">
          <cell r="A113" t="str">
            <v>First Craven Sanitary District</v>
          </cell>
          <cell r="B113" t="str">
            <v>NEU</v>
          </cell>
          <cell r="C113" t="str">
            <v>NEUSE</v>
          </cell>
          <cell r="D113">
            <v>49</v>
          </cell>
          <cell r="E113" t="str">
            <v>CRAVEN</v>
          </cell>
        </row>
        <row r="114">
          <cell r="A114" t="str">
            <v>New Bern</v>
          </cell>
          <cell r="B114" t="str">
            <v>NEU</v>
          </cell>
          <cell r="C114" t="str">
            <v>NEUSE</v>
          </cell>
          <cell r="D114">
            <v>49</v>
          </cell>
          <cell r="E114" t="str">
            <v>CRAVEN</v>
          </cell>
        </row>
        <row r="115">
          <cell r="A115" t="str">
            <v>Dover</v>
          </cell>
          <cell r="B115" t="str">
            <v>NEU</v>
          </cell>
          <cell r="C115" t="str">
            <v>NEUSE</v>
          </cell>
          <cell r="D115">
            <v>49</v>
          </cell>
          <cell r="E115" t="str">
            <v>CRAVEN</v>
          </cell>
        </row>
        <row r="116">
          <cell r="A116" t="str">
            <v>Cove City</v>
          </cell>
          <cell r="B116" t="str">
            <v>NEU</v>
          </cell>
          <cell r="C116" t="str">
            <v>NEUSE</v>
          </cell>
          <cell r="D116">
            <v>49</v>
          </cell>
          <cell r="E116" t="str">
            <v>CRAVEN</v>
          </cell>
        </row>
        <row r="117">
          <cell r="A117" t="str">
            <v>River Bend</v>
          </cell>
          <cell r="B117" t="str">
            <v>NEU</v>
          </cell>
          <cell r="C117" t="str">
            <v>NEUSE</v>
          </cell>
          <cell r="D117">
            <v>49</v>
          </cell>
          <cell r="E117" t="str">
            <v>CRAVEN</v>
          </cell>
        </row>
        <row r="118">
          <cell r="A118" t="str">
            <v>Fayetteville</v>
          </cell>
          <cell r="B118" t="str">
            <v>CPF</v>
          </cell>
          <cell r="C118" t="str">
            <v>CAPE FEAR</v>
          </cell>
          <cell r="D118">
            <v>51</v>
          </cell>
          <cell r="E118" t="str">
            <v>CUMBERLAND</v>
          </cell>
        </row>
        <row r="119">
          <cell r="A119" t="str">
            <v>Spring Lake</v>
          </cell>
          <cell r="B119" t="str">
            <v>CPF</v>
          </cell>
          <cell r="C119" t="str">
            <v>CAPE FEAR</v>
          </cell>
          <cell r="D119">
            <v>51</v>
          </cell>
          <cell r="E119" t="str">
            <v>CUMBERLAND</v>
          </cell>
        </row>
        <row r="120">
          <cell r="A120" t="str">
            <v>Stedman</v>
          </cell>
          <cell r="B120" t="str">
            <v>CPF</v>
          </cell>
          <cell r="C120" t="str">
            <v>CAPE FEAR</v>
          </cell>
          <cell r="D120">
            <v>51</v>
          </cell>
          <cell r="E120" t="str">
            <v>CUMBERLAND</v>
          </cell>
        </row>
        <row r="121">
          <cell r="A121" t="str">
            <v>Falcon</v>
          </cell>
          <cell r="B121" t="str">
            <v>CPF</v>
          </cell>
          <cell r="C121" t="str">
            <v>CAPE FEAR</v>
          </cell>
          <cell r="D121">
            <v>51</v>
          </cell>
          <cell r="E121" t="str">
            <v>CUMBERLAND</v>
          </cell>
        </row>
        <row r="122">
          <cell r="A122" t="str">
            <v>Wade</v>
          </cell>
          <cell r="B122" t="str">
            <v>CPF</v>
          </cell>
          <cell r="C122" t="str">
            <v>CAPE FEAR</v>
          </cell>
          <cell r="D122">
            <v>51</v>
          </cell>
          <cell r="E122" t="str">
            <v>CUMBERLAND</v>
          </cell>
        </row>
        <row r="123">
          <cell r="A123" t="str">
            <v>Linden</v>
          </cell>
          <cell r="B123" t="str">
            <v>CPF</v>
          </cell>
          <cell r="C123" t="str">
            <v>CAPE FEAR</v>
          </cell>
          <cell r="D123">
            <v>51</v>
          </cell>
          <cell r="E123" t="str">
            <v>CUMBERLAND</v>
          </cell>
        </row>
        <row r="124">
          <cell r="A124" t="str">
            <v>Godwin</v>
          </cell>
          <cell r="B124" t="str">
            <v>CPF</v>
          </cell>
          <cell r="C124" t="str">
            <v>CAPE FEAR</v>
          </cell>
          <cell r="D124">
            <v>51</v>
          </cell>
          <cell r="E124" t="str">
            <v>CUMBERLAND</v>
          </cell>
        </row>
        <row r="125">
          <cell r="A125" t="str">
            <v>Currituck County</v>
          </cell>
          <cell r="B125" t="str">
            <v>PAS</v>
          </cell>
          <cell r="C125" t="str">
            <v>PASQUOTANK</v>
          </cell>
          <cell r="D125">
            <v>53</v>
          </cell>
          <cell r="E125" t="str">
            <v>CURRITUCK</v>
          </cell>
        </row>
        <row r="126">
          <cell r="A126" t="str">
            <v>Nags Head</v>
          </cell>
          <cell r="B126" t="str">
            <v>PAS</v>
          </cell>
          <cell r="C126" t="str">
            <v>PASQUOTANK</v>
          </cell>
          <cell r="D126">
            <v>55</v>
          </cell>
          <cell r="E126" t="str">
            <v>DARE</v>
          </cell>
        </row>
        <row r="127">
          <cell r="A127" t="str">
            <v>Kill Devil Hills</v>
          </cell>
          <cell r="B127" t="str">
            <v>PAS</v>
          </cell>
          <cell r="C127" t="str">
            <v>PASQUOTANK</v>
          </cell>
          <cell r="D127">
            <v>55</v>
          </cell>
          <cell r="E127" t="str">
            <v>DARE</v>
          </cell>
        </row>
        <row r="128">
          <cell r="A128" t="str">
            <v>Manteo</v>
          </cell>
          <cell r="B128" t="str">
            <v>PAS</v>
          </cell>
          <cell r="C128" t="str">
            <v>PASQUOTANK</v>
          </cell>
          <cell r="D128">
            <v>55</v>
          </cell>
          <cell r="E128" t="str">
            <v>DARE</v>
          </cell>
        </row>
        <row r="129">
          <cell r="A129" t="str">
            <v>Lexington</v>
          </cell>
          <cell r="B129" t="str">
            <v>YAD</v>
          </cell>
          <cell r="C129" t="str">
            <v>YADKIN</v>
          </cell>
          <cell r="D129">
            <v>57</v>
          </cell>
          <cell r="E129" t="str">
            <v>DAVIDSON</v>
          </cell>
        </row>
        <row r="130">
          <cell r="A130" t="str">
            <v>Thomasville</v>
          </cell>
          <cell r="B130" t="str">
            <v>YAD</v>
          </cell>
          <cell r="C130" t="str">
            <v>YADKIN</v>
          </cell>
          <cell r="D130">
            <v>57</v>
          </cell>
          <cell r="E130" t="str">
            <v>DAVIDSON</v>
          </cell>
        </row>
        <row r="131">
          <cell r="A131" t="str">
            <v>Davidson County</v>
          </cell>
          <cell r="B131" t="str">
            <v>YAD</v>
          </cell>
          <cell r="C131" t="str">
            <v>YADKIN</v>
          </cell>
          <cell r="D131">
            <v>57</v>
          </cell>
          <cell r="E131" t="str">
            <v>DAVIDSON</v>
          </cell>
        </row>
        <row r="132">
          <cell r="A132" t="str">
            <v>Denton</v>
          </cell>
          <cell r="B132" t="str">
            <v>YAD</v>
          </cell>
          <cell r="C132" t="str">
            <v>YADKIN</v>
          </cell>
          <cell r="D132">
            <v>57</v>
          </cell>
          <cell r="E132" t="str">
            <v>DAVIDSON</v>
          </cell>
        </row>
        <row r="133">
          <cell r="A133" t="str">
            <v>Handy Sanitary District</v>
          </cell>
          <cell r="B133" t="str">
            <v>YAD</v>
          </cell>
          <cell r="C133" t="str">
            <v>YADKIN</v>
          </cell>
          <cell r="D133">
            <v>57</v>
          </cell>
          <cell r="E133" t="str">
            <v>DAVIDSON</v>
          </cell>
        </row>
        <row r="134">
          <cell r="A134" t="str">
            <v>Mocksville</v>
          </cell>
          <cell r="B134" t="str">
            <v>YAD</v>
          </cell>
          <cell r="C134" t="str">
            <v>YADKIN</v>
          </cell>
          <cell r="D134">
            <v>59</v>
          </cell>
          <cell r="E134" t="str">
            <v>DAVIE</v>
          </cell>
        </row>
        <row r="135">
          <cell r="A135" t="str">
            <v>Davie County</v>
          </cell>
          <cell r="B135" t="str">
            <v>YAD</v>
          </cell>
          <cell r="C135" t="str">
            <v>YADKIN</v>
          </cell>
          <cell r="D135">
            <v>59</v>
          </cell>
          <cell r="E135" t="str">
            <v>DAVIE</v>
          </cell>
        </row>
        <row r="136">
          <cell r="A136" t="str">
            <v>Bermuda Run</v>
          </cell>
          <cell r="B136" t="str">
            <v>YAD</v>
          </cell>
          <cell r="C136" t="str">
            <v>YADKIN</v>
          </cell>
          <cell r="D136">
            <v>59</v>
          </cell>
          <cell r="E136" t="str">
            <v>DAVIE</v>
          </cell>
        </row>
        <row r="137">
          <cell r="A137" t="str">
            <v>Wallace</v>
          </cell>
          <cell r="B137" t="str">
            <v>CPF</v>
          </cell>
          <cell r="C137" t="str">
            <v>CAPE FEAR</v>
          </cell>
          <cell r="D137">
            <v>61</v>
          </cell>
          <cell r="E137" t="str">
            <v>DUPLIN</v>
          </cell>
        </row>
        <row r="138">
          <cell r="A138" t="str">
            <v>Warsaw</v>
          </cell>
          <cell r="B138" t="str">
            <v>CPF</v>
          </cell>
          <cell r="C138" t="str">
            <v>CAPE FEAR</v>
          </cell>
          <cell r="D138">
            <v>61</v>
          </cell>
          <cell r="E138" t="str">
            <v>DUPLIN</v>
          </cell>
        </row>
        <row r="139">
          <cell r="A139" t="str">
            <v>Beulaville</v>
          </cell>
          <cell r="B139" t="str">
            <v>CPF</v>
          </cell>
          <cell r="C139" t="str">
            <v>CAPE FEAR</v>
          </cell>
          <cell r="D139">
            <v>61</v>
          </cell>
          <cell r="E139" t="str">
            <v>DUPLIN</v>
          </cell>
        </row>
        <row r="140">
          <cell r="A140" t="str">
            <v>Rose Hill</v>
          </cell>
          <cell r="B140" t="str">
            <v>CPF</v>
          </cell>
          <cell r="C140" t="str">
            <v>CAPE FEAR</v>
          </cell>
          <cell r="D140">
            <v>61</v>
          </cell>
          <cell r="E140" t="str">
            <v>DUPLIN</v>
          </cell>
        </row>
        <row r="141">
          <cell r="A141" t="str">
            <v>Kenansville</v>
          </cell>
          <cell r="B141" t="str">
            <v>CPF</v>
          </cell>
          <cell r="C141" t="str">
            <v>CAPE FEAR</v>
          </cell>
          <cell r="D141">
            <v>61</v>
          </cell>
          <cell r="E141" t="str">
            <v>DUPLIN</v>
          </cell>
        </row>
        <row r="142">
          <cell r="A142" t="str">
            <v>Magnolia</v>
          </cell>
          <cell r="B142" t="str">
            <v>CPF</v>
          </cell>
          <cell r="C142" t="str">
            <v>CAPE FEAR</v>
          </cell>
          <cell r="D142">
            <v>61</v>
          </cell>
          <cell r="E142" t="str">
            <v>DUPLIN</v>
          </cell>
        </row>
        <row r="143">
          <cell r="A143" t="str">
            <v>Faison</v>
          </cell>
          <cell r="B143" t="str">
            <v>CPF</v>
          </cell>
          <cell r="C143" t="str">
            <v>CAPE FEAR</v>
          </cell>
          <cell r="D143">
            <v>61</v>
          </cell>
          <cell r="E143" t="str">
            <v>DUPLIN</v>
          </cell>
        </row>
        <row r="144">
          <cell r="A144" t="str">
            <v>Teachey</v>
          </cell>
          <cell r="B144" t="str">
            <v>CPF</v>
          </cell>
          <cell r="C144" t="str">
            <v>CAPE FEAR</v>
          </cell>
          <cell r="D144">
            <v>61</v>
          </cell>
          <cell r="E144" t="str">
            <v>DUPLIN</v>
          </cell>
        </row>
        <row r="145">
          <cell r="A145" t="str">
            <v>Calypso</v>
          </cell>
          <cell r="B145" t="str">
            <v>CPF</v>
          </cell>
          <cell r="C145" t="str">
            <v>CAPE FEAR</v>
          </cell>
          <cell r="D145">
            <v>61</v>
          </cell>
          <cell r="E145" t="str">
            <v>DUPLIN</v>
          </cell>
        </row>
        <row r="146">
          <cell r="A146" t="str">
            <v>Chinquapin Water Association</v>
          </cell>
          <cell r="B146" t="str">
            <v>CPF</v>
          </cell>
          <cell r="C146" t="str">
            <v>CAPE FEAR</v>
          </cell>
          <cell r="D146">
            <v>61</v>
          </cell>
          <cell r="E146" t="str">
            <v>DUPLIN</v>
          </cell>
        </row>
        <row r="147">
          <cell r="A147" t="str">
            <v>Greenevers</v>
          </cell>
          <cell r="B147" t="str">
            <v>CPF</v>
          </cell>
          <cell r="C147" t="str">
            <v>CAPE FEAR</v>
          </cell>
          <cell r="D147">
            <v>61</v>
          </cell>
          <cell r="E147" t="str">
            <v>DUPLIN</v>
          </cell>
        </row>
        <row r="148">
          <cell r="A148" t="str">
            <v>Durham</v>
          </cell>
          <cell r="B148" t="str">
            <v>NEU</v>
          </cell>
          <cell r="C148" t="str">
            <v>NEUSE</v>
          </cell>
          <cell r="D148">
            <v>63</v>
          </cell>
          <cell r="E148" t="str">
            <v>DURHAM</v>
          </cell>
        </row>
        <row r="149">
          <cell r="A149" t="str">
            <v>Tarboro</v>
          </cell>
          <cell r="B149" t="str">
            <v>TAR</v>
          </cell>
          <cell r="C149" t="str">
            <v>TAR-PAMLICO</v>
          </cell>
          <cell r="D149">
            <v>65</v>
          </cell>
          <cell r="E149" t="str">
            <v>EDGECOMBE</v>
          </cell>
        </row>
        <row r="150">
          <cell r="A150" t="str">
            <v>Macclesfield</v>
          </cell>
          <cell r="B150" t="str">
            <v>TAR</v>
          </cell>
          <cell r="C150" t="str">
            <v>TAR-PAMLICO</v>
          </cell>
          <cell r="D150">
            <v>65</v>
          </cell>
          <cell r="E150" t="str">
            <v>EDGECOMBE</v>
          </cell>
        </row>
        <row r="151">
          <cell r="A151" t="str">
            <v>Princeville</v>
          </cell>
          <cell r="B151" t="str">
            <v>TAR</v>
          </cell>
          <cell r="C151" t="str">
            <v>TAR-PAMLICO</v>
          </cell>
          <cell r="D151">
            <v>65</v>
          </cell>
          <cell r="E151" t="str">
            <v>EDGECOMBE</v>
          </cell>
        </row>
        <row r="152">
          <cell r="A152" t="str">
            <v>Edgecombe County</v>
          </cell>
          <cell r="B152" t="str">
            <v>TAR</v>
          </cell>
          <cell r="C152" t="str">
            <v>TAR-PAMLICO</v>
          </cell>
          <cell r="D152">
            <v>65</v>
          </cell>
          <cell r="E152" t="str">
            <v>EDGECOMBE</v>
          </cell>
        </row>
        <row r="153">
          <cell r="A153" t="str">
            <v>Pinetops</v>
          </cell>
          <cell r="B153" t="str">
            <v>TAR</v>
          </cell>
          <cell r="C153" t="str">
            <v>TAR-PAMLICO</v>
          </cell>
          <cell r="D153">
            <v>65</v>
          </cell>
          <cell r="E153" t="str">
            <v>EDGECOMBE</v>
          </cell>
        </row>
        <row r="154">
          <cell r="A154" t="str">
            <v>Winston Salem</v>
          </cell>
          <cell r="B154" t="str">
            <v>YAD</v>
          </cell>
          <cell r="C154" t="str">
            <v>YADKIN</v>
          </cell>
          <cell r="D154">
            <v>67</v>
          </cell>
          <cell r="E154" t="str">
            <v>FORSYTH</v>
          </cell>
        </row>
        <row r="155">
          <cell r="A155" t="str">
            <v>Franklinton</v>
          </cell>
          <cell r="B155" t="str">
            <v>TAR</v>
          </cell>
          <cell r="C155" t="str">
            <v>TAR-PAMLICO</v>
          </cell>
          <cell r="D155">
            <v>69</v>
          </cell>
          <cell r="E155" t="str">
            <v>FRANKLIN</v>
          </cell>
        </row>
        <row r="156">
          <cell r="A156" t="str">
            <v>Louisburg</v>
          </cell>
          <cell r="B156" t="str">
            <v>TAR</v>
          </cell>
          <cell r="C156" t="str">
            <v>TAR-PAMLICO</v>
          </cell>
          <cell r="D156">
            <v>69</v>
          </cell>
          <cell r="E156" t="str">
            <v>FRANKLIN</v>
          </cell>
        </row>
        <row r="157">
          <cell r="A157" t="str">
            <v>Bunn</v>
          </cell>
          <cell r="B157" t="str">
            <v>TAR</v>
          </cell>
          <cell r="C157" t="str">
            <v>TAR-PAMLICO</v>
          </cell>
          <cell r="D157">
            <v>69</v>
          </cell>
          <cell r="E157" t="str">
            <v>FRANKLIN</v>
          </cell>
        </row>
        <row r="158">
          <cell r="A158" t="str">
            <v>Franklin County</v>
          </cell>
          <cell r="B158" t="str">
            <v>TAR</v>
          </cell>
          <cell r="C158" t="str">
            <v>TAR-PAMLICO</v>
          </cell>
          <cell r="D158">
            <v>69</v>
          </cell>
          <cell r="E158" t="str">
            <v>FRANKLIN</v>
          </cell>
        </row>
        <row r="159">
          <cell r="A159" t="str">
            <v>Youngsville</v>
          </cell>
          <cell r="B159" t="str">
            <v>NEU</v>
          </cell>
          <cell r="C159" t="str">
            <v>NEUSE</v>
          </cell>
          <cell r="D159">
            <v>69</v>
          </cell>
          <cell r="E159" t="str">
            <v>FRANKLIN</v>
          </cell>
        </row>
        <row r="160">
          <cell r="A160" t="str">
            <v>Gastonia</v>
          </cell>
          <cell r="B160" t="str">
            <v>CTB</v>
          </cell>
          <cell r="C160" t="str">
            <v>CATAWBA</v>
          </cell>
          <cell r="D160">
            <v>71</v>
          </cell>
          <cell r="E160" t="str">
            <v>GASTON</v>
          </cell>
        </row>
        <row r="161">
          <cell r="A161" t="str">
            <v>Belmont</v>
          </cell>
          <cell r="B161" t="str">
            <v>CTB</v>
          </cell>
          <cell r="C161" t="str">
            <v>CATAWBA</v>
          </cell>
          <cell r="D161">
            <v>71</v>
          </cell>
          <cell r="E161" t="str">
            <v>GASTON</v>
          </cell>
        </row>
        <row r="162">
          <cell r="A162" t="str">
            <v>Mount Holly</v>
          </cell>
          <cell r="B162" t="str">
            <v>CTB</v>
          </cell>
          <cell r="C162" t="str">
            <v>CATAWBA</v>
          </cell>
          <cell r="D162">
            <v>71</v>
          </cell>
          <cell r="E162" t="str">
            <v>GASTON</v>
          </cell>
        </row>
        <row r="163">
          <cell r="A163" t="str">
            <v>Bessemer City</v>
          </cell>
          <cell r="B163" t="str">
            <v>CTB</v>
          </cell>
          <cell r="C163" t="str">
            <v>CATAWBA</v>
          </cell>
          <cell r="D163">
            <v>71</v>
          </cell>
          <cell r="E163" t="str">
            <v>GASTON</v>
          </cell>
        </row>
        <row r="164">
          <cell r="A164" t="str">
            <v>Cherryville</v>
          </cell>
          <cell r="B164" t="str">
            <v>CTB</v>
          </cell>
          <cell r="C164" t="str">
            <v>CATAWBA</v>
          </cell>
          <cell r="D164">
            <v>71</v>
          </cell>
          <cell r="E164" t="str">
            <v>GASTON</v>
          </cell>
        </row>
        <row r="165">
          <cell r="A165" t="str">
            <v>Stanley</v>
          </cell>
          <cell r="B165" t="str">
            <v>CTB</v>
          </cell>
          <cell r="C165" t="str">
            <v>CATAWBA</v>
          </cell>
          <cell r="D165">
            <v>71</v>
          </cell>
          <cell r="E165" t="str">
            <v>GASTON</v>
          </cell>
        </row>
        <row r="166">
          <cell r="A166" t="str">
            <v>Cramerton</v>
          </cell>
          <cell r="B166" t="str">
            <v>CTB</v>
          </cell>
          <cell r="C166" t="str">
            <v>CATAWBA</v>
          </cell>
          <cell r="D166">
            <v>71</v>
          </cell>
          <cell r="E166" t="str">
            <v>GASTON</v>
          </cell>
        </row>
        <row r="167">
          <cell r="A167" t="str">
            <v>McAdenville</v>
          </cell>
          <cell r="B167" t="str">
            <v>CTB</v>
          </cell>
          <cell r="C167" t="str">
            <v>CATAWBA</v>
          </cell>
          <cell r="D167">
            <v>71</v>
          </cell>
          <cell r="E167" t="str">
            <v>GASTON</v>
          </cell>
        </row>
        <row r="168">
          <cell r="A168" t="str">
            <v>Lowell</v>
          </cell>
          <cell r="B168" t="str">
            <v>CTB</v>
          </cell>
          <cell r="C168" t="str">
            <v>CATAWBA</v>
          </cell>
          <cell r="D168">
            <v>71</v>
          </cell>
          <cell r="E168" t="str">
            <v>GASTON</v>
          </cell>
        </row>
        <row r="169">
          <cell r="A169" t="str">
            <v>Dallas</v>
          </cell>
          <cell r="B169" t="str">
            <v>CTB</v>
          </cell>
          <cell r="C169" t="str">
            <v>CATAWBA</v>
          </cell>
          <cell r="D169">
            <v>71</v>
          </cell>
          <cell r="E169" t="str">
            <v>GASTON</v>
          </cell>
        </row>
        <row r="170">
          <cell r="A170" t="str">
            <v>High Shoals</v>
          </cell>
          <cell r="B170" t="str">
            <v>CTB</v>
          </cell>
          <cell r="C170" t="str">
            <v>CATAWBA</v>
          </cell>
          <cell r="D170">
            <v>71</v>
          </cell>
          <cell r="E170" t="str">
            <v>GASTON</v>
          </cell>
        </row>
        <row r="171">
          <cell r="A171" t="str">
            <v>Ranlo</v>
          </cell>
          <cell r="B171" t="str">
            <v>CTB</v>
          </cell>
          <cell r="C171" t="str">
            <v>CATAWBA</v>
          </cell>
          <cell r="D171">
            <v>71</v>
          </cell>
          <cell r="E171" t="str">
            <v>GASTON</v>
          </cell>
        </row>
        <row r="172">
          <cell r="A172" t="str">
            <v>Spencer Mountain</v>
          </cell>
          <cell r="B172" t="str">
            <v>CTB</v>
          </cell>
          <cell r="C172" t="str">
            <v>CATAWBA</v>
          </cell>
          <cell r="D172">
            <v>71</v>
          </cell>
          <cell r="E172" t="str">
            <v>GASTON</v>
          </cell>
        </row>
        <row r="173">
          <cell r="A173" t="str">
            <v>Gatesville</v>
          </cell>
          <cell r="B173" t="str">
            <v>CHO</v>
          </cell>
          <cell r="C173" t="str">
            <v>CHOWAN</v>
          </cell>
          <cell r="D173">
            <v>73</v>
          </cell>
          <cell r="E173" t="str">
            <v>GATES</v>
          </cell>
        </row>
        <row r="174">
          <cell r="A174" t="str">
            <v>Gates County</v>
          </cell>
          <cell r="B174" t="str">
            <v>CHO</v>
          </cell>
          <cell r="C174" t="str">
            <v>CHOWAN</v>
          </cell>
          <cell r="D174">
            <v>73</v>
          </cell>
          <cell r="E174" t="str">
            <v>GATES</v>
          </cell>
        </row>
        <row r="175">
          <cell r="A175" t="str">
            <v>Robbinsville</v>
          </cell>
          <cell r="B175" t="str">
            <v>LTN</v>
          </cell>
          <cell r="C175" t="str">
            <v>LITTLE TENNESSEE</v>
          </cell>
          <cell r="D175">
            <v>75</v>
          </cell>
          <cell r="E175" t="str">
            <v>GRAHAM</v>
          </cell>
        </row>
        <row r="176">
          <cell r="A176" t="str">
            <v>Lake Santeetlah</v>
          </cell>
          <cell r="B176" t="str">
            <v>LTN</v>
          </cell>
          <cell r="C176" t="str">
            <v>LITTLE TENNESSEE</v>
          </cell>
          <cell r="D176">
            <v>75</v>
          </cell>
          <cell r="E176" t="str">
            <v>GRAHAM</v>
          </cell>
        </row>
        <row r="177">
          <cell r="A177" t="str">
            <v>Stovall</v>
          </cell>
          <cell r="B177" t="str">
            <v>ROA</v>
          </cell>
          <cell r="C177" t="str">
            <v>ROANOKE</v>
          </cell>
          <cell r="D177">
            <v>77</v>
          </cell>
          <cell r="E177" t="str">
            <v>GRANVILLE</v>
          </cell>
        </row>
        <row r="178">
          <cell r="A178" t="str">
            <v>Oxford</v>
          </cell>
          <cell r="B178" t="str">
            <v>TAR</v>
          </cell>
          <cell r="C178" t="str">
            <v>TAR-PAMLICO</v>
          </cell>
          <cell r="D178">
            <v>77</v>
          </cell>
          <cell r="E178" t="str">
            <v>GRANVILLE</v>
          </cell>
        </row>
        <row r="179">
          <cell r="A179" t="str">
            <v>Creedmoor</v>
          </cell>
          <cell r="B179" t="str">
            <v>NEU</v>
          </cell>
          <cell r="C179" t="str">
            <v>NEUSE</v>
          </cell>
          <cell r="D179">
            <v>77</v>
          </cell>
          <cell r="E179" t="str">
            <v>GRANVILLE</v>
          </cell>
        </row>
        <row r="180">
          <cell r="A180" t="str">
            <v>Lyon Station Sanitary District</v>
          </cell>
          <cell r="B180" t="str">
            <v>NEU</v>
          </cell>
          <cell r="C180" t="str">
            <v>NEUSE</v>
          </cell>
          <cell r="D180">
            <v>77</v>
          </cell>
          <cell r="E180" t="str">
            <v>GRANVILLE</v>
          </cell>
        </row>
        <row r="181">
          <cell r="A181" t="str">
            <v>Cozart Sanitary District</v>
          </cell>
          <cell r="B181" t="str">
            <v>NEU</v>
          </cell>
          <cell r="C181" t="str">
            <v>NEUSE</v>
          </cell>
          <cell r="D181">
            <v>77</v>
          </cell>
          <cell r="E181" t="str">
            <v>GRANVILLE</v>
          </cell>
        </row>
        <row r="182">
          <cell r="A182" t="str">
            <v>Snow Hill</v>
          </cell>
          <cell r="B182" t="str">
            <v>NEU</v>
          </cell>
          <cell r="C182" t="str">
            <v>NEUSE</v>
          </cell>
          <cell r="D182">
            <v>79</v>
          </cell>
          <cell r="E182" t="str">
            <v>GREENE</v>
          </cell>
        </row>
        <row r="183">
          <cell r="A183" t="str">
            <v>Hookerton</v>
          </cell>
          <cell r="B183" t="str">
            <v>NEU</v>
          </cell>
          <cell r="C183" t="str">
            <v>NEUSE</v>
          </cell>
          <cell r="D183">
            <v>79</v>
          </cell>
          <cell r="E183" t="str">
            <v>GREENE</v>
          </cell>
        </row>
        <row r="184">
          <cell r="A184" t="str">
            <v>Arba Water Corporation</v>
          </cell>
          <cell r="B184" t="str">
            <v>NEU</v>
          </cell>
          <cell r="C184" t="str">
            <v>NEUSE</v>
          </cell>
          <cell r="D184">
            <v>79</v>
          </cell>
          <cell r="E184" t="str">
            <v>GREENE</v>
          </cell>
        </row>
        <row r="185">
          <cell r="A185" t="str">
            <v>Walstonburg</v>
          </cell>
          <cell r="B185" t="str">
            <v>NEU</v>
          </cell>
          <cell r="C185" t="str">
            <v>NEUSE</v>
          </cell>
          <cell r="D185">
            <v>79</v>
          </cell>
          <cell r="E185" t="str">
            <v>GREENE</v>
          </cell>
        </row>
        <row r="186">
          <cell r="A186" t="str">
            <v>South Greene Water Corporation</v>
          </cell>
          <cell r="B186" t="str">
            <v>NEU</v>
          </cell>
          <cell r="C186" t="str">
            <v>NEUSE</v>
          </cell>
          <cell r="D186">
            <v>79</v>
          </cell>
          <cell r="E186" t="str">
            <v>GREENE</v>
          </cell>
        </row>
        <row r="187">
          <cell r="A187" t="str">
            <v>Greene County</v>
          </cell>
          <cell r="B187" t="str">
            <v>NEU</v>
          </cell>
          <cell r="C187" t="str">
            <v>NEUSE</v>
          </cell>
          <cell r="D187">
            <v>79</v>
          </cell>
          <cell r="E187" t="str">
            <v>GREENE</v>
          </cell>
        </row>
        <row r="188">
          <cell r="A188" t="str">
            <v>Stokesdale</v>
          </cell>
          <cell r="B188" t="str">
            <v>ROA</v>
          </cell>
          <cell r="C188" t="str">
            <v>ROANOKE</v>
          </cell>
          <cell r="D188">
            <v>81</v>
          </cell>
          <cell r="E188" t="str">
            <v>GUILFORD</v>
          </cell>
        </row>
        <row r="189">
          <cell r="A189" t="str">
            <v>Greensboro</v>
          </cell>
          <cell r="B189" t="str">
            <v>CPF</v>
          </cell>
          <cell r="C189" t="str">
            <v>CAPE FEAR</v>
          </cell>
          <cell r="D189">
            <v>81</v>
          </cell>
          <cell r="E189" t="str">
            <v>GUILFORD</v>
          </cell>
        </row>
        <row r="190">
          <cell r="A190" t="str">
            <v>High Point</v>
          </cell>
          <cell r="B190" t="str">
            <v>CPF</v>
          </cell>
          <cell r="C190" t="str">
            <v>CAPE FEAR</v>
          </cell>
          <cell r="D190">
            <v>81</v>
          </cell>
          <cell r="E190" t="str">
            <v>GUILFORD</v>
          </cell>
        </row>
        <row r="191">
          <cell r="A191" t="str">
            <v>Gibsonville</v>
          </cell>
          <cell r="B191" t="str">
            <v>CPF</v>
          </cell>
          <cell r="C191" t="str">
            <v>CAPE FEAR</v>
          </cell>
          <cell r="D191">
            <v>81</v>
          </cell>
          <cell r="E191" t="str">
            <v>GUILFORD</v>
          </cell>
        </row>
        <row r="192">
          <cell r="A192" t="str">
            <v>Jamestown</v>
          </cell>
          <cell r="B192" t="str">
            <v>CPF</v>
          </cell>
          <cell r="C192" t="str">
            <v>CAPE FEAR</v>
          </cell>
          <cell r="D192">
            <v>81</v>
          </cell>
          <cell r="E192" t="str">
            <v>GUILFORD</v>
          </cell>
        </row>
        <row r="193">
          <cell r="A193" t="str">
            <v>Roanoke Rapids Sanitary District</v>
          </cell>
          <cell r="B193" t="str">
            <v>ROA</v>
          </cell>
          <cell r="C193" t="str">
            <v>ROANOKE</v>
          </cell>
          <cell r="D193">
            <v>83</v>
          </cell>
          <cell r="E193" t="str">
            <v>HALIFAX</v>
          </cell>
        </row>
        <row r="194">
          <cell r="A194" t="str">
            <v>Weldon</v>
          </cell>
          <cell r="B194" t="str">
            <v>ROA</v>
          </cell>
          <cell r="C194" t="str">
            <v>ROANOKE</v>
          </cell>
          <cell r="D194">
            <v>83</v>
          </cell>
          <cell r="E194" t="str">
            <v>HALIFAX</v>
          </cell>
        </row>
        <row r="195">
          <cell r="A195" t="str">
            <v>Halifax</v>
          </cell>
          <cell r="B195" t="str">
            <v>ROA</v>
          </cell>
          <cell r="C195" t="str">
            <v>ROANOKE</v>
          </cell>
          <cell r="D195">
            <v>83</v>
          </cell>
          <cell r="E195" t="str">
            <v>HALIFAX</v>
          </cell>
        </row>
        <row r="196">
          <cell r="A196" t="str">
            <v>Hobgood</v>
          </cell>
          <cell r="B196" t="str">
            <v>ROA</v>
          </cell>
          <cell r="C196" t="str">
            <v>ROANOKE</v>
          </cell>
          <cell r="D196">
            <v>83</v>
          </cell>
          <cell r="E196" t="str">
            <v>HALIFAX</v>
          </cell>
        </row>
        <row r="197">
          <cell r="A197" t="str">
            <v>Scotland Neck</v>
          </cell>
          <cell r="B197" t="str">
            <v>TAR</v>
          </cell>
          <cell r="C197" t="str">
            <v>TAR-PAMLICO</v>
          </cell>
          <cell r="D197">
            <v>83</v>
          </cell>
          <cell r="E197" t="str">
            <v>HALIFAX</v>
          </cell>
        </row>
        <row r="198">
          <cell r="A198" t="str">
            <v>Enfield</v>
          </cell>
          <cell r="B198" t="str">
            <v>TAR</v>
          </cell>
          <cell r="C198" t="str">
            <v>TAR-PAMLICO</v>
          </cell>
          <cell r="D198">
            <v>83</v>
          </cell>
          <cell r="E198" t="str">
            <v>HALIFAX</v>
          </cell>
        </row>
        <row r="199">
          <cell r="A199" t="str">
            <v>Littleton</v>
          </cell>
          <cell r="B199" t="str">
            <v>TAR</v>
          </cell>
          <cell r="C199" t="str">
            <v>TAR-PAMLICO</v>
          </cell>
          <cell r="D199">
            <v>83</v>
          </cell>
          <cell r="E199" t="str">
            <v>HALIFAX</v>
          </cell>
        </row>
        <row r="200">
          <cell r="A200" t="str">
            <v>Halifax County</v>
          </cell>
          <cell r="B200" t="str">
            <v>TAR</v>
          </cell>
          <cell r="C200" t="str">
            <v>TAR-PAMLICO</v>
          </cell>
          <cell r="D200">
            <v>83</v>
          </cell>
          <cell r="E200" t="str">
            <v>HALIFAX</v>
          </cell>
        </row>
        <row r="201">
          <cell r="A201" t="str">
            <v>Dunn</v>
          </cell>
          <cell r="B201" t="str">
            <v>CPF</v>
          </cell>
          <cell r="C201" t="str">
            <v>CAPE FEAR</v>
          </cell>
          <cell r="D201">
            <v>85</v>
          </cell>
          <cell r="E201" t="str">
            <v>HARNETT</v>
          </cell>
        </row>
        <row r="202">
          <cell r="A202" t="str">
            <v>Angier</v>
          </cell>
          <cell r="B202" t="str">
            <v>CPF</v>
          </cell>
          <cell r="C202" t="str">
            <v>CAPE FEAR</v>
          </cell>
          <cell r="D202">
            <v>85</v>
          </cell>
          <cell r="E202" t="str">
            <v>HARNETT</v>
          </cell>
        </row>
        <row r="203">
          <cell r="A203" t="str">
            <v>Coats</v>
          </cell>
          <cell r="B203" t="str">
            <v>CPF</v>
          </cell>
          <cell r="C203" t="str">
            <v>CAPE FEAR</v>
          </cell>
          <cell r="D203">
            <v>85</v>
          </cell>
          <cell r="E203" t="str">
            <v>HARNETT</v>
          </cell>
        </row>
        <row r="204">
          <cell r="A204" t="str">
            <v>Lillington</v>
          </cell>
          <cell r="B204" t="str">
            <v>CPF</v>
          </cell>
          <cell r="C204" t="str">
            <v>CAPE FEAR</v>
          </cell>
          <cell r="D204">
            <v>85</v>
          </cell>
          <cell r="E204" t="str">
            <v>HARNETT</v>
          </cell>
        </row>
        <row r="205">
          <cell r="A205" t="str">
            <v>Erwin</v>
          </cell>
          <cell r="B205" t="str">
            <v>CPF</v>
          </cell>
          <cell r="C205" t="str">
            <v>CAPE FEAR</v>
          </cell>
          <cell r="D205">
            <v>85</v>
          </cell>
          <cell r="E205" t="str">
            <v>HARNETT</v>
          </cell>
        </row>
        <row r="206">
          <cell r="A206" t="str">
            <v>Harnett County</v>
          </cell>
          <cell r="B206" t="str">
            <v>CPF</v>
          </cell>
          <cell r="C206" t="str">
            <v>CAPE FEAR</v>
          </cell>
          <cell r="D206">
            <v>85</v>
          </cell>
          <cell r="E206" t="str">
            <v>HARNETT</v>
          </cell>
        </row>
        <row r="207">
          <cell r="A207" t="str">
            <v>Waynesville</v>
          </cell>
          <cell r="B207" t="str">
            <v>FRB</v>
          </cell>
          <cell r="C207" t="str">
            <v>FRENCH BROAD</v>
          </cell>
          <cell r="D207">
            <v>87</v>
          </cell>
          <cell r="E207" t="str">
            <v>HAYWOOD</v>
          </cell>
        </row>
        <row r="208">
          <cell r="A208" t="str">
            <v>Canton</v>
          </cell>
          <cell r="B208" t="str">
            <v>FRB</v>
          </cell>
          <cell r="C208" t="str">
            <v>FRENCH BROAD</v>
          </cell>
          <cell r="D208">
            <v>87</v>
          </cell>
          <cell r="E208" t="str">
            <v>HAYWOOD</v>
          </cell>
        </row>
        <row r="209">
          <cell r="A209" t="str">
            <v>Clyde</v>
          </cell>
          <cell r="B209" t="str">
            <v>FRB</v>
          </cell>
          <cell r="C209" t="str">
            <v>FRENCH BROAD</v>
          </cell>
          <cell r="D209">
            <v>87</v>
          </cell>
          <cell r="E209" t="str">
            <v>HAYWOOD</v>
          </cell>
        </row>
        <row r="210">
          <cell r="A210" t="str">
            <v>Junaluska Sanitary District</v>
          </cell>
          <cell r="B210" t="str">
            <v>FRB</v>
          </cell>
          <cell r="C210" t="str">
            <v>FRENCH BROAD</v>
          </cell>
          <cell r="D210">
            <v>87</v>
          </cell>
          <cell r="E210" t="str">
            <v>HAYWOOD</v>
          </cell>
        </row>
        <row r="211">
          <cell r="A211" t="str">
            <v>Maggie Valley Sanitary District</v>
          </cell>
          <cell r="B211" t="str">
            <v>FRB</v>
          </cell>
          <cell r="C211" t="str">
            <v>FRENCH BROAD</v>
          </cell>
          <cell r="D211">
            <v>87</v>
          </cell>
          <cell r="E211" t="str">
            <v>HAYWOOD</v>
          </cell>
        </row>
        <row r="212">
          <cell r="A212" t="str">
            <v>Hendersonville</v>
          </cell>
          <cell r="B212" t="str">
            <v>FRB</v>
          </cell>
          <cell r="C212" t="str">
            <v>FRENCH BROAD</v>
          </cell>
          <cell r="D212">
            <v>89</v>
          </cell>
          <cell r="E212" t="str">
            <v>HENDERSON</v>
          </cell>
        </row>
        <row r="213">
          <cell r="A213" t="str">
            <v>Laurel Park</v>
          </cell>
          <cell r="B213" t="str">
            <v>FRB</v>
          </cell>
          <cell r="C213" t="str">
            <v>FRENCH BROAD</v>
          </cell>
          <cell r="D213">
            <v>89</v>
          </cell>
          <cell r="E213" t="str">
            <v>HENDERSON</v>
          </cell>
        </row>
        <row r="214">
          <cell r="A214" t="str">
            <v>Ahoskie</v>
          </cell>
          <cell r="B214" t="str">
            <v>CHO</v>
          </cell>
          <cell r="C214" t="str">
            <v>CHOWAN</v>
          </cell>
          <cell r="D214">
            <v>91</v>
          </cell>
          <cell r="E214" t="str">
            <v>HERTFORD</v>
          </cell>
        </row>
        <row r="215">
          <cell r="A215" t="str">
            <v>Murfreesboro</v>
          </cell>
          <cell r="B215" t="str">
            <v>CHO</v>
          </cell>
          <cell r="C215" t="str">
            <v>CHOWAN</v>
          </cell>
          <cell r="D215">
            <v>91</v>
          </cell>
          <cell r="E215" t="str">
            <v>HERTFORD</v>
          </cell>
        </row>
        <row r="216">
          <cell r="A216" t="str">
            <v>Winton</v>
          </cell>
          <cell r="B216" t="str">
            <v>CHO</v>
          </cell>
          <cell r="C216" t="str">
            <v>CHOWAN</v>
          </cell>
          <cell r="D216">
            <v>91</v>
          </cell>
          <cell r="E216" t="str">
            <v>HERTFORD</v>
          </cell>
        </row>
        <row r="217">
          <cell r="A217" t="str">
            <v>Cofield</v>
          </cell>
          <cell r="B217" t="str">
            <v>CHO</v>
          </cell>
          <cell r="C217" t="str">
            <v>CHOWAN</v>
          </cell>
          <cell r="D217">
            <v>91</v>
          </cell>
          <cell r="E217" t="str">
            <v>HERTFORD</v>
          </cell>
        </row>
        <row r="218">
          <cell r="A218" t="str">
            <v>Harrellsville</v>
          </cell>
          <cell r="B218" t="str">
            <v>CHO</v>
          </cell>
          <cell r="C218" t="str">
            <v>CHOWAN</v>
          </cell>
          <cell r="D218">
            <v>91</v>
          </cell>
          <cell r="E218" t="str">
            <v>HERTFORD</v>
          </cell>
        </row>
        <row r="219">
          <cell r="A219" t="str">
            <v>Hertford County</v>
          </cell>
          <cell r="B219" t="str">
            <v>CHO</v>
          </cell>
          <cell r="C219" t="str">
            <v>CHOWAN</v>
          </cell>
          <cell r="D219">
            <v>91</v>
          </cell>
          <cell r="E219" t="str">
            <v>HERTFORD</v>
          </cell>
        </row>
        <row r="220">
          <cell r="A220" t="str">
            <v>Raeford</v>
          </cell>
          <cell r="B220" t="str">
            <v>CPF</v>
          </cell>
          <cell r="C220" t="str">
            <v>CAPE FEAR</v>
          </cell>
          <cell r="D220">
            <v>93</v>
          </cell>
          <cell r="E220" t="str">
            <v>HOKE</v>
          </cell>
        </row>
        <row r="221">
          <cell r="A221" t="str">
            <v>Northwest</v>
          </cell>
          <cell r="B221" t="str">
            <v>CPF</v>
          </cell>
          <cell r="C221" t="str">
            <v>CAPE FEAR</v>
          </cell>
          <cell r="D221">
            <v>93</v>
          </cell>
          <cell r="E221" t="str">
            <v>HOKE</v>
          </cell>
        </row>
        <row r="222">
          <cell r="A222" t="str">
            <v>Hoke County</v>
          </cell>
          <cell r="B222" t="str">
            <v>CPF</v>
          </cell>
          <cell r="C222" t="str">
            <v>CAPE FEAR</v>
          </cell>
          <cell r="D222">
            <v>93</v>
          </cell>
          <cell r="E222" t="str">
            <v>HOKE</v>
          </cell>
        </row>
        <row r="223">
          <cell r="A223" t="str">
            <v>Ocracoke Sanitary District</v>
          </cell>
          <cell r="B223" t="str">
            <v>TAR</v>
          </cell>
          <cell r="C223" t="str">
            <v>TAR-PAMLICO</v>
          </cell>
          <cell r="D223">
            <v>95</v>
          </cell>
          <cell r="E223" t="str">
            <v>HYDE</v>
          </cell>
        </row>
        <row r="224">
          <cell r="A224" t="str">
            <v>Statesville</v>
          </cell>
          <cell r="B224" t="str">
            <v>YAD</v>
          </cell>
          <cell r="C224" t="str">
            <v>YADKIN</v>
          </cell>
          <cell r="D224">
            <v>97</v>
          </cell>
          <cell r="E224" t="str">
            <v>IREDELL</v>
          </cell>
        </row>
        <row r="225">
          <cell r="A225" t="str">
            <v>Mooresville</v>
          </cell>
          <cell r="B225" t="str">
            <v>CTB</v>
          </cell>
          <cell r="C225" t="str">
            <v>CATAWBA</v>
          </cell>
          <cell r="D225">
            <v>97</v>
          </cell>
          <cell r="E225" t="str">
            <v>IREDELL</v>
          </cell>
        </row>
        <row r="226">
          <cell r="A226" t="str">
            <v>West Iredell Water Corporation</v>
          </cell>
          <cell r="B226" t="str">
            <v>CTB</v>
          </cell>
          <cell r="C226" t="str">
            <v>CATAWBA</v>
          </cell>
          <cell r="D226">
            <v>97</v>
          </cell>
          <cell r="E226" t="str">
            <v>IREDELL</v>
          </cell>
        </row>
        <row r="227">
          <cell r="A227" t="str">
            <v>Tuckaseigee Water &amp; Sewer Authority</v>
          </cell>
          <cell r="B227" t="str">
            <v>LTN</v>
          </cell>
          <cell r="C227" t="str">
            <v>LITTLE TENNESSEE</v>
          </cell>
          <cell r="D227">
            <v>99</v>
          </cell>
          <cell r="E227" t="str">
            <v>JACKSON</v>
          </cell>
        </row>
        <row r="228">
          <cell r="A228" t="str">
            <v>Smithfield</v>
          </cell>
          <cell r="B228" t="str">
            <v>NEU</v>
          </cell>
          <cell r="C228" t="str">
            <v>NEUSE</v>
          </cell>
          <cell r="D228">
            <v>101</v>
          </cell>
          <cell r="E228" t="str">
            <v>JOHNSTON</v>
          </cell>
        </row>
        <row r="229">
          <cell r="A229" t="str">
            <v>Selma</v>
          </cell>
          <cell r="B229" t="str">
            <v>NEU</v>
          </cell>
          <cell r="C229" t="str">
            <v>NEUSE</v>
          </cell>
          <cell r="D229">
            <v>101</v>
          </cell>
          <cell r="E229" t="str">
            <v>JOHNSTON</v>
          </cell>
        </row>
        <row r="230">
          <cell r="A230" t="str">
            <v>Clayton</v>
          </cell>
          <cell r="B230" t="str">
            <v>NEU</v>
          </cell>
          <cell r="C230" t="str">
            <v>NEUSE</v>
          </cell>
          <cell r="D230">
            <v>101</v>
          </cell>
          <cell r="E230" t="str">
            <v>JOHNSTON</v>
          </cell>
        </row>
        <row r="231">
          <cell r="A231" t="str">
            <v>Benson</v>
          </cell>
          <cell r="B231" t="str">
            <v>NEU</v>
          </cell>
          <cell r="C231" t="str">
            <v>NEUSE</v>
          </cell>
          <cell r="D231">
            <v>101</v>
          </cell>
          <cell r="E231" t="str">
            <v>JOHNSTON</v>
          </cell>
        </row>
        <row r="232">
          <cell r="A232" t="str">
            <v>Kenly</v>
          </cell>
          <cell r="B232" t="str">
            <v>NEU</v>
          </cell>
          <cell r="C232" t="str">
            <v>NEUSE</v>
          </cell>
          <cell r="D232">
            <v>101</v>
          </cell>
          <cell r="E232" t="str">
            <v>JOHNSTON</v>
          </cell>
        </row>
        <row r="233">
          <cell r="A233" t="str">
            <v>Four Oaks</v>
          </cell>
          <cell r="B233" t="str">
            <v>NEU</v>
          </cell>
          <cell r="C233" t="str">
            <v>NEUSE</v>
          </cell>
          <cell r="D233">
            <v>101</v>
          </cell>
          <cell r="E233" t="str">
            <v>JOHNSTON</v>
          </cell>
        </row>
        <row r="234">
          <cell r="A234" t="str">
            <v>Pine Level</v>
          </cell>
          <cell r="B234" t="str">
            <v>NEU</v>
          </cell>
          <cell r="C234" t="str">
            <v>NEUSE</v>
          </cell>
          <cell r="D234">
            <v>101</v>
          </cell>
          <cell r="E234" t="str">
            <v>JOHNSTON</v>
          </cell>
        </row>
        <row r="235">
          <cell r="A235" t="str">
            <v>Micro</v>
          </cell>
          <cell r="B235" t="str">
            <v>NEU</v>
          </cell>
          <cell r="C235" t="str">
            <v>NEUSE</v>
          </cell>
          <cell r="D235">
            <v>101</v>
          </cell>
          <cell r="E235" t="str">
            <v>JOHNSTON</v>
          </cell>
        </row>
        <row r="236">
          <cell r="A236" t="str">
            <v>Princeton</v>
          </cell>
          <cell r="B236" t="str">
            <v>NEU</v>
          </cell>
          <cell r="C236" t="str">
            <v>NEUSE</v>
          </cell>
          <cell r="D236">
            <v>101</v>
          </cell>
          <cell r="E236" t="str">
            <v>JOHNSTON</v>
          </cell>
        </row>
        <row r="237">
          <cell r="A237" t="str">
            <v>Johnston County</v>
          </cell>
          <cell r="B237" t="str">
            <v>NEU</v>
          </cell>
          <cell r="C237" t="str">
            <v>NEUSE</v>
          </cell>
          <cell r="D237">
            <v>101</v>
          </cell>
          <cell r="E237" t="str">
            <v>JOHNSTON</v>
          </cell>
        </row>
        <row r="238">
          <cell r="A238" t="str">
            <v>Pollocksville</v>
          </cell>
          <cell r="B238" t="str">
            <v>NEU</v>
          </cell>
          <cell r="C238" t="str">
            <v>NEUSE</v>
          </cell>
          <cell r="D238">
            <v>103</v>
          </cell>
          <cell r="E238" t="str">
            <v>JONES</v>
          </cell>
        </row>
        <row r="239">
          <cell r="A239" t="str">
            <v>Sanford</v>
          </cell>
          <cell r="B239" t="str">
            <v>CPF</v>
          </cell>
          <cell r="C239" t="str">
            <v>CAPE FEAR</v>
          </cell>
          <cell r="D239">
            <v>105</v>
          </cell>
          <cell r="E239" t="str">
            <v>LEE</v>
          </cell>
        </row>
        <row r="240">
          <cell r="A240" t="str">
            <v>Broadway</v>
          </cell>
          <cell r="B240" t="str">
            <v>CPF</v>
          </cell>
          <cell r="C240" t="str">
            <v>CAPE FEAR</v>
          </cell>
          <cell r="D240">
            <v>105</v>
          </cell>
          <cell r="E240" t="str">
            <v>LEE</v>
          </cell>
        </row>
        <row r="241">
          <cell r="A241" t="str">
            <v>Kinston</v>
          </cell>
          <cell r="B241" t="str">
            <v>NEU</v>
          </cell>
          <cell r="C241" t="str">
            <v>NEUSE</v>
          </cell>
          <cell r="D241">
            <v>107</v>
          </cell>
          <cell r="E241" t="str">
            <v>LENOIR</v>
          </cell>
        </row>
        <row r="242">
          <cell r="A242" t="str">
            <v>La Grange</v>
          </cell>
          <cell r="B242" t="str">
            <v>NEU</v>
          </cell>
          <cell r="C242" t="str">
            <v>NEUSE</v>
          </cell>
          <cell r="D242">
            <v>107</v>
          </cell>
          <cell r="E242" t="str">
            <v>LENOIR</v>
          </cell>
        </row>
        <row r="243">
          <cell r="A243" t="str">
            <v>Pink Hill</v>
          </cell>
          <cell r="B243" t="str">
            <v>NEU</v>
          </cell>
          <cell r="C243" t="str">
            <v>NEUSE</v>
          </cell>
          <cell r="D243">
            <v>107</v>
          </cell>
          <cell r="E243" t="str">
            <v>LENOIR</v>
          </cell>
        </row>
        <row r="244">
          <cell r="A244" t="str">
            <v>North Lenoir Water Corporation</v>
          </cell>
          <cell r="B244" t="str">
            <v>NEU</v>
          </cell>
          <cell r="C244" t="str">
            <v>NEUSE</v>
          </cell>
          <cell r="D244">
            <v>107</v>
          </cell>
          <cell r="E244" t="str">
            <v>LENOIR</v>
          </cell>
        </row>
        <row r="245">
          <cell r="A245" t="str">
            <v>Deep Run Water Corporation</v>
          </cell>
          <cell r="B245" t="str">
            <v>NEU</v>
          </cell>
          <cell r="C245" t="str">
            <v>NEUSE</v>
          </cell>
          <cell r="D245">
            <v>107</v>
          </cell>
          <cell r="E245" t="str">
            <v>LENOIR</v>
          </cell>
        </row>
        <row r="246">
          <cell r="A246" t="str">
            <v>Lincolnton</v>
          </cell>
          <cell r="B246" t="str">
            <v>CTB</v>
          </cell>
          <cell r="C246" t="str">
            <v>CATAWBA</v>
          </cell>
          <cell r="D246">
            <v>109</v>
          </cell>
          <cell r="E246" t="str">
            <v>LINCOLN</v>
          </cell>
        </row>
        <row r="247">
          <cell r="A247" t="str">
            <v>Lincoln County</v>
          </cell>
          <cell r="B247" t="str">
            <v>CTB</v>
          </cell>
          <cell r="C247" t="str">
            <v>CATAWBA</v>
          </cell>
          <cell r="D247">
            <v>109</v>
          </cell>
          <cell r="E247" t="str">
            <v>LINCOLN</v>
          </cell>
        </row>
        <row r="248">
          <cell r="A248" t="str">
            <v>Franklin</v>
          </cell>
          <cell r="B248" t="str">
            <v>LTN</v>
          </cell>
          <cell r="C248" t="str">
            <v>LITTLE TENNESSEE</v>
          </cell>
          <cell r="D248">
            <v>113</v>
          </cell>
          <cell r="E248" t="str">
            <v>MACON</v>
          </cell>
        </row>
        <row r="249">
          <cell r="A249" t="str">
            <v>Highlands</v>
          </cell>
          <cell r="B249" t="str">
            <v>LTN</v>
          </cell>
          <cell r="C249" t="str">
            <v>LITTLE TENNESSEE</v>
          </cell>
          <cell r="D249">
            <v>113</v>
          </cell>
          <cell r="E249" t="str">
            <v>MACON</v>
          </cell>
        </row>
        <row r="250">
          <cell r="A250" t="str">
            <v>Marshall</v>
          </cell>
          <cell r="B250" t="str">
            <v>FRB</v>
          </cell>
          <cell r="C250" t="str">
            <v>FRENCH BROAD</v>
          </cell>
          <cell r="D250">
            <v>115</v>
          </cell>
          <cell r="E250" t="str">
            <v>MADISON</v>
          </cell>
        </row>
        <row r="251">
          <cell r="A251" t="str">
            <v>Mars Hill</v>
          </cell>
          <cell r="B251" t="str">
            <v>FRB</v>
          </cell>
          <cell r="C251" t="str">
            <v>FRENCH BROAD</v>
          </cell>
          <cell r="D251">
            <v>115</v>
          </cell>
          <cell r="E251" t="str">
            <v>MADISON</v>
          </cell>
        </row>
        <row r="252">
          <cell r="A252" t="str">
            <v>Hot Springs</v>
          </cell>
          <cell r="B252" t="str">
            <v>FRB</v>
          </cell>
          <cell r="C252" t="str">
            <v>FRENCH BROAD</v>
          </cell>
          <cell r="D252">
            <v>115</v>
          </cell>
          <cell r="E252" t="str">
            <v>MADISON</v>
          </cell>
        </row>
        <row r="253">
          <cell r="A253" t="str">
            <v>Williamston</v>
          </cell>
          <cell r="B253" t="str">
            <v>ROA</v>
          </cell>
          <cell r="C253" t="str">
            <v>ROANOKE</v>
          </cell>
          <cell r="D253">
            <v>117</v>
          </cell>
          <cell r="E253" t="str">
            <v>MARTIN</v>
          </cell>
        </row>
        <row r="254">
          <cell r="A254" t="str">
            <v>Hamilton</v>
          </cell>
          <cell r="B254" t="str">
            <v>ROA</v>
          </cell>
          <cell r="C254" t="str">
            <v>ROANOKE</v>
          </cell>
          <cell r="D254">
            <v>117</v>
          </cell>
          <cell r="E254" t="str">
            <v>MARTIN</v>
          </cell>
        </row>
        <row r="255">
          <cell r="A255" t="str">
            <v>Jamesville</v>
          </cell>
          <cell r="B255" t="str">
            <v>ROA</v>
          </cell>
          <cell r="C255" t="str">
            <v>ROANOKE</v>
          </cell>
          <cell r="D255">
            <v>117</v>
          </cell>
          <cell r="E255" t="str">
            <v>MARTIN</v>
          </cell>
        </row>
        <row r="256">
          <cell r="A256" t="str">
            <v>Martin County</v>
          </cell>
          <cell r="B256" t="str">
            <v>ROA</v>
          </cell>
          <cell r="C256" t="str">
            <v>ROANOKE</v>
          </cell>
          <cell r="D256">
            <v>117</v>
          </cell>
          <cell r="E256" t="str">
            <v>MARTIN</v>
          </cell>
        </row>
        <row r="257">
          <cell r="A257" t="str">
            <v>Robersonville</v>
          </cell>
          <cell r="B257" t="str">
            <v>TAR</v>
          </cell>
          <cell r="C257" t="str">
            <v>TAR-PAMLICO</v>
          </cell>
          <cell r="D257">
            <v>117</v>
          </cell>
          <cell r="E257" t="str">
            <v>MARTIN</v>
          </cell>
        </row>
        <row r="258">
          <cell r="A258" t="str">
            <v>Bear Grass</v>
          </cell>
          <cell r="B258" t="str">
            <v>TAR</v>
          </cell>
          <cell r="C258" t="str">
            <v>TAR-PAMLICO</v>
          </cell>
          <cell r="D258">
            <v>117</v>
          </cell>
          <cell r="E258" t="str">
            <v>MARTIN</v>
          </cell>
        </row>
        <row r="259">
          <cell r="A259" t="str">
            <v>Parmele</v>
          </cell>
          <cell r="B259" t="str">
            <v>TAR</v>
          </cell>
          <cell r="C259" t="str">
            <v>TAR-PAMLICO</v>
          </cell>
          <cell r="D259">
            <v>117</v>
          </cell>
          <cell r="E259" t="str">
            <v>MARTIN</v>
          </cell>
        </row>
        <row r="260">
          <cell r="A260" t="str">
            <v>Everetts</v>
          </cell>
          <cell r="B260" t="str">
            <v>TAR</v>
          </cell>
          <cell r="C260" t="str">
            <v>TAR-PAMLICO</v>
          </cell>
          <cell r="D260">
            <v>117</v>
          </cell>
          <cell r="E260" t="str">
            <v>MARTIN</v>
          </cell>
        </row>
        <row r="261">
          <cell r="A261" t="str">
            <v>Marion</v>
          </cell>
          <cell r="B261" t="str">
            <v>CTB</v>
          </cell>
          <cell r="C261" t="str">
            <v>CATAWBA</v>
          </cell>
          <cell r="D261">
            <v>111</v>
          </cell>
          <cell r="E261" t="str">
            <v>MCDOWELL</v>
          </cell>
        </row>
        <row r="262">
          <cell r="A262" t="str">
            <v>Old Fort</v>
          </cell>
          <cell r="B262" t="str">
            <v>CTB</v>
          </cell>
          <cell r="C262" t="str">
            <v>CATAWBA</v>
          </cell>
          <cell r="D262">
            <v>111</v>
          </cell>
          <cell r="E262" t="str">
            <v>MCDOWELL</v>
          </cell>
        </row>
        <row r="263">
          <cell r="A263" t="str">
            <v>Charlotte</v>
          </cell>
          <cell r="B263" t="str">
            <v>CTB</v>
          </cell>
          <cell r="C263" t="str">
            <v>CATAWBA</v>
          </cell>
          <cell r="D263">
            <v>119</v>
          </cell>
          <cell r="E263" t="str">
            <v>MECKLENBURG</v>
          </cell>
        </row>
        <row r="264">
          <cell r="A264" t="str">
            <v>Spruce Pine</v>
          </cell>
          <cell r="B264" t="str">
            <v>FRB</v>
          </cell>
          <cell r="C264" t="str">
            <v>FRENCH BROAD</v>
          </cell>
          <cell r="D264">
            <v>121</v>
          </cell>
          <cell r="E264" t="str">
            <v>MITCHELL</v>
          </cell>
        </row>
        <row r="265">
          <cell r="A265" t="str">
            <v>Bakersville</v>
          </cell>
          <cell r="B265" t="str">
            <v>FRB</v>
          </cell>
          <cell r="C265" t="str">
            <v>FRENCH BROAD</v>
          </cell>
          <cell r="D265">
            <v>121</v>
          </cell>
          <cell r="E265" t="str">
            <v>MITCHELL</v>
          </cell>
        </row>
        <row r="266">
          <cell r="A266" t="str">
            <v>Montgomery County</v>
          </cell>
          <cell r="B266" t="str">
            <v>YAD</v>
          </cell>
          <cell r="C266" t="str">
            <v>YADKIN</v>
          </cell>
          <cell r="D266">
            <v>123</v>
          </cell>
          <cell r="E266" t="str">
            <v>MONTGOMERY</v>
          </cell>
        </row>
        <row r="267">
          <cell r="A267" t="str">
            <v>Mount Gilead</v>
          </cell>
          <cell r="B267" t="str">
            <v>YAD</v>
          </cell>
          <cell r="C267" t="str">
            <v>YADKIN</v>
          </cell>
          <cell r="D267">
            <v>123</v>
          </cell>
          <cell r="E267" t="str">
            <v>MONTGOMERY</v>
          </cell>
        </row>
        <row r="268">
          <cell r="A268" t="str">
            <v>Troy</v>
          </cell>
          <cell r="B268" t="str">
            <v>YAD</v>
          </cell>
          <cell r="C268" t="str">
            <v>YADKIN</v>
          </cell>
          <cell r="D268">
            <v>123</v>
          </cell>
          <cell r="E268" t="str">
            <v>MONTGOMERY</v>
          </cell>
        </row>
        <row r="269">
          <cell r="A269" t="str">
            <v>Biscoe</v>
          </cell>
          <cell r="B269" t="str">
            <v>YAD</v>
          </cell>
          <cell r="C269" t="str">
            <v>YADKIN</v>
          </cell>
          <cell r="D269">
            <v>123</v>
          </cell>
          <cell r="E269" t="str">
            <v>MONTGOMERY</v>
          </cell>
        </row>
        <row r="270">
          <cell r="A270" t="str">
            <v>Star</v>
          </cell>
          <cell r="B270" t="str">
            <v>CPF</v>
          </cell>
          <cell r="C270" t="str">
            <v>CAPE FEAR</v>
          </cell>
          <cell r="D270">
            <v>123</v>
          </cell>
          <cell r="E270" t="str">
            <v>MONTGOMERY</v>
          </cell>
        </row>
        <row r="271">
          <cell r="A271" t="str">
            <v>Candor</v>
          </cell>
          <cell r="B271" t="str">
            <v>CPF</v>
          </cell>
          <cell r="C271" t="str">
            <v>CAPE FEAR</v>
          </cell>
          <cell r="D271">
            <v>123</v>
          </cell>
          <cell r="E271" t="str">
            <v>MONTGOMERY</v>
          </cell>
        </row>
        <row r="272">
          <cell r="A272" t="str">
            <v>Robbins</v>
          </cell>
          <cell r="B272" t="str">
            <v>CPF</v>
          </cell>
          <cell r="C272" t="str">
            <v>CAPE FEAR</v>
          </cell>
          <cell r="D272">
            <v>125</v>
          </cell>
          <cell r="E272" t="str">
            <v>MOORE</v>
          </cell>
        </row>
        <row r="273">
          <cell r="A273" t="str">
            <v>Carthage</v>
          </cell>
          <cell r="B273" t="str">
            <v>CPF</v>
          </cell>
          <cell r="C273" t="str">
            <v>CAPE FEAR</v>
          </cell>
          <cell r="D273">
            <v>125</v>
          </cell>
          <cell r="E273" t="str">
            <v>MOORE</v>
          </cell>
        </row>
        <row r="274">
          <cell r="A274" t="str">
            <v>Taylortown</v>
          </cell>
          <cell r="B274" t="str">
            <v>CPF</v>
          </cell>
          <cell r="C274" t="str">
            <v>CAPE FEAR</v>
          </cell>
          <cell r="D274">
            <v>125</v>
          </cell>
          <cell r="E274" t="str">
            <v>MOORE</v>
          </cell>
        </row>
        <row r="275">
          <cell r="A275" t="str">
            <v>Cameron</v>
          </cell>
          <cell r="B275" t="str">
            <v>CPF</v>
          </cell>
          <cell r="C275" t="str">
            <v>CAPE FEAR</v>
          </cell>
          <cell r="D275">
            <v>125</v>
          </cell>
          <cell r="E275" t="str">
            <v>MOORE</v>
          </cell>
        </row>
        <row r="276">
          <cell r="A276" t="str">
            <v>Moore County</v>
          </cell>
          <cell r="B276" t="str">
            <v>CPF</v>
          </cell>
          <cell r="C276" t="str">
            <v>CAPE FEAR</v>
          </cell>
          <cell r="D276">
            <v>125</v>
          </cell>
          <cell r="E276" t="str">
            <v>MOORE</v>
          </cell>
        </row>
        <row r="277">
          <cell r="A277" t="str">
            <v>East Moore Water District</v>
          </cell>
          <cell r="B277" t="str">
            <v>CPF</v>
          </cell>
          <cell r="C277" t="str">
            <v>CAPE FEAR</v>
          </cell>
          <cell r="D277">
            <v>125</v>
          </cell>
          <cell r="E277" t="str">
            <v>MOORE</v>
          </cell>
        </row>
        <row r="278">
          <cell r="A278" t="str">
            <v>Southern Pines</v>
          </cell>
          <cell r="B278" t="str">
            <v>LBR</v>
          </cell>
          <cell r="C278" t="str">
            <v>LUMBER</v>
          </cell>
          <cell r="D278">
            <v>125</v>
          </cell>
          <cell r="E278" t="str">
            <v>MOORE</v>
          </cell>
        </row>
        <row r="279">
          <cell r="A279" t="str">
            <v>Aberdeen</v>
          </cell>
          <cell r="B279" t="str">
            <v>LBR</v>
          </cell>
          <cell r="C279" t="str">
            <v>LUMBER</v>
          </cell>
          <cell r="D279">
            <v>125</v>
          </cell>
          <cell r="E279" t="str">
            <v>MOORE</v>
          </cell>
        </row>
        <row r="280">
          <cell r="A280" t="str">
            <v>Foxfire</v>
          </cell>
          <cell r="B280" t="str">
            <v>LBR</v>
          </cell>
          <cell r="C280" t="str">
            <v>LUMBER</v>
          </cell>
          <cell r="D280">
            <v>125</v>
          </cell>
          <cell r="E280" t="str">
            <v>MOORE</v>
          </cell>
        </row>
        <row r="281">
          <cell r="A281" t="str">
            <v>Whitakers</v>
          </cell>
          <cell r="B281" t="str">
            <v>TAR</v>
          </cell>
          <cell r="C281" t="str">
            <v>TAR-PAMLICO</v>
          </cell>
          <cell r="D281">
            <v>127</v>
          </cell>
          <cell r="E281" t="str">
            <v>NASH</v>
          </cell>
        </row>
        <row r="282">
          <cell r="A282" t="str">
            <v>Rocky Mount</v>
          </cell>
          <cell r="B282" t="str">
            <v>TAR</v>
          </cell>
          <cell r="C282" t="str">
            <v>TAR-PAMLICO</v>
          </cell>
          <cell r="D282">
            <v>127</v>
          </cell>
          <cell r="E282" t="str">
            <v>NASH</v>
          </cell>
        </row>
        <row r="283">
          <cell r="A283" t="str">
            <v>Nashville</v>
          </cell>
          <cell r="B283" t="str">
            <v>TAR</v>
          </cell>
          <cell r="C283" t="str">
            <v>TAR-PAMLICO</v>
          </cell>
          <cell r="D283">
            <v>127</v>
          </cell>
          <cell r="E283" t="str">
            <v>NASH</v>
          </cell>
        </row>
        <row r="284">
          <cell r="A284" t="str">
            <v>Spring Hope</v>
          </cell>
          <cell r="B284" t="str">
            <v>TAR</v>
          </cell>
          <cell r="C284" t="str">
            <v>TAR-PAMLICO</v>
          </cell>
          <cell r="D284">
            <v>127</v>
          </cell>
          <cell r="E284" t="str">
            <v>NASH</v>
          </cell>
        </row>
        <row r="285">
          <cell r="A285" t="str">
            <v>Sharpsburg</v>
          </cell>
          <cell r="B285" t="str">
            <v>TAR</v>
          </cell>
          <cell r="C285" t="str">
            <v>TAR-PAMLICO</v>
          </cell>
          <cell r="D285">
            <v>127</v>
          </cell>
          <cell r="E285" t="str">
            <v>NASH</v>
          </cell>
        </row>
        <row r="286">
          <cell r="A286" t="str">
            <v>Castalia</v>
          </cell>
          <cell r="B286" t="str">
            <v>TAR</v>
          </cell>
          <cell r="C286" t="str">
            <v>TAR-PAMLICO</v>
          </cell>
          <cell r="D286">
            <v>127</v>
          </cell>
          <cell r="E286" t="str">
            <v>NASH</v>
          </cell>
        </row>
        <row r="287">
          <cell r="A287" t="str">
            <v>Nash County</v>
          </cell>
          <cell r="B287" t="str">
            <v>TAR</v>
          </cell>
          <cell r="C287" t="str">
            <v>TAR-PAMLICO</v>
          </cell>
          <cell r="D287">
            <v>127</v>
          </cell>
          <cell r="E287" t="str">
            <v>NASH</v>
          </cell>
        </row>
        <row r="288">
          <cell r="A288" t="str">
            <v>Bailey</v>
          </cell>
          <cell r="B288" t="str">
            <v>NEU</v>
          </cell>
          <cell r="C288" t="str">
            <v>NEUSE</v>
          </cell>
          <cell r="D288">
            <v>127</v>
          </cell>
          <cell r="E288" t="str">
            <v>NASH</v>
          </cell>
        </row>
        <row r="289">
          <cell r="A289" t="str">
            <v>Middlesex</v>
          </cell>
          <cell r="B289" t="str">
            <v>NEU</v>
          </cell>
          <cell r="C289" t="str">
            <v>NEUSE</v>
          </cell>
          <cell r="D289">
            <v>127</v>
          </cell>
          <cell r="E289" t="str">
            <v>NASH</v>
          </cell>
        </row>
        <row r="290">
          <cell r="A290" t="str">
            <v>Wilmington</v>
          </cell>
          <cell r="B290" t="str">
            <v>CPF</v>
          </cell>
          <cell r="C290" t="str">
            <v>CAPE FEAR</v>
          </cell>
          <cell r="D290">
            <v>129</v>
          </cell>
          <cell r="E290" t="str">
            <v>NEW HANOVER</v>
          </cell>
        </row>
        <row r="291">
          <cell r="A291" t="str">
            <v>New Hanover County</v>
          </cell>
          <cell r="B291" t="str">
            <v>CPF</v>
          </cell>
          <cell r="C291" t="str">
            <v>CAPE FEAR</v>
          </cell>
          <cell r="D291">
            <v>129</v>
          </cell>
          <cell r="E291" t="str">
            <v>NEW HANOVER</v>
          </cell>
        </row>
        <row r="292">
          <cell r="A292" t="str">
            <v>Wrightsville Beach</v>
          </cell>
          <cell r="B292" t="str">
            <v>CPF</v>
          </cell>
          <cell r="C292" t="str">
            <v>CAPE FEAR</v>
          </cell>
          <cell r="D292">
            <v>129</v>
          </cell>
          <cell r="E292" t="str">
            <v>NEW HANOVER</v>
          </cell>
        </row>
        <row r="293">
          <cell r="A293" t="str">
            <v>Carolina Beach</v>
          </cell>
          <cell r="B293" t="str">
            <v>CPF</v>
          </cell>
          <cell r="C293" t="str">
            <v>CAPE FEAR</v>
          </cell>
          <cell r="D293">
            <v>129</v>
          </cell>
          <cell r="E293" t="str">
            <v>NEW HANOVER</v>
          </cell>
        </row>
        <row r="294">
          <cell r="A294" t="str">
            <v>Kure Beach</v>
          </cell>
          <cell r="B294" t="str">
            <v>CPF</v>
          </cell>
          <cell r="C294" t="str">
            <v>CAPE FEAR</v>
          </cell>
          <cell r="D294">
            <v>129</v>
          </cell>
          <cell r="E294" t="str">
            <v>NEW HANOVER</v>
          </cell>
        </row>
        <row r="295">
          <cell r="A295" t="str">
            <v>Severn</v>
          </cell>
          <cell r="B295" t="str">
            <v>CHO</v>
          </cell>
          <cell r="C295" t="str">
            <v>CHOWAN</v>
          </cell>
          <cell r="D295">
            <v>131</v>
          </cell>
          <cell r="E295" t="str">
            <v>NORTHAMPTON</v>
          </cell>
        </row>
        <row r="296">
          <cell r="A296" t="str">
            <v>Rich Square</v>
          </cell>
          <cell r="B296" t="str">
            <v>CHO</v>
          </cell>
          <cell r="C296" t="str">
            <v>CHOWAN</v>
          </cell>
          <cell r="D296">
            <v>131</v>
          </cell>
          <cell r="E296" t="str">
            <v>NORTHAMPTON</v>
          </cell>
        </row>
        <row r="297">
          <cell r="A297" t="str">
            <v>Conway</v>
          </cell>
          <cell r="B297" t="str">
            <v>CHO</v>
          </cell>
          <cell r="C297" t="str">
            <v>CHOWAN</v>
          </cell>
          <cell r="D297">
            <v>131</v>
          </cell>
          <cell r="E297" t="str">
            <v>NORTHAMPTON</v>
          </cell>
        </row>
        <row r="298">
          <cell r="A298" t="str">
            <v>Seaboard</v>
          </cell>
          <cell r="B298" t="str">
            <v>CHO</v>
          </cell>
          <cell r="C298" t="str">
            <v>CHOWAN</v>
          </cell>
          <cell r="D298">
            <v>131</v>
          </cell>
          <cell r="E298" t="str">
            <v>NORTHAMPTON</v>
          </cell>
        </row>
        <row r="299">
          <cell r="A299" t="str">
            <v>Woodland</v>
          </cell>
          <cell r="B299" t="str">
            <v>CHO</v>
          </cell>
          <cell r="C299" t="str">
            <v>CHOWAN</v>
          </cell>
          <cell r="D299">
            <v>131</v>
          </cell>
          <cell r="E299" t="str">
            <v>NORTHAMPTON</v>
          </cell>
        </row>
        <row r="300">
          <cell r="A300" t="str">
            <v>Jackson</v>
          </cell>
          <cell r="B300" t="str">
            <v>ROA</v>
          </cell>
          <cell r="C300" t="str">
            <v>ROANOKE</v>
          </cell>
          <cell r="D300">
            <v>131</v>
          </cell>
          <cell r="E300" t="str">
            <v>NORTHAMPTON</v>
          </cell>
        </row>
        <row r="301">
          <cell r="A301" t="str">
            <v>Northampton County</v>
          </cell>
          <cell r="B301" t="str">
            <v>ROA</v>
          </cell>
          <cell r="C301" t="str">
            <v>ROANOKE</v>
          </cell>
          <cell r="D301">
            <v>131</v>
          </cell>
          <cell r="E301" t="str">
            <v>NORTHAMPTON</v>
          </cell>
        </row>
        <row r="302">
          <cell r="A302" t="str">
            <v>Jacksonville</v>
          </cell>
          <cell r="B302" t="str">
            <v>WOK</v>
          </cell>
          <cell r="C302" t="str">
            <v>WHITE OAK</v>
          </cell>
          <cell r="D302">
            <v>133</v>
          </cell>
          <cell r="E302" t="str">
            <v>ONSLOW</v>
          </cell>
        </row>
        <row r="303">
          <cell r="A303" t="str">
            <v>Richlands</v>
          </cell>
          <cell r="B303" t="str">
            <v>WOK</v>
          </cell>
          <cell r="C303" t="str">
            <v>WHITE OAK</v>
          </cell>
          <cell r="D303">
            <v>133</v>
          </cell>
          <cell r="E303" t="str">
            <v>ONSLOW</v>
          </cell>
        </row>
        <row r="304">
          <cell r="A304" t="str">
            <v>Swansboro</v>
          </cell>
          <cell r="B304" t="str">
            <v>WOK</v>
          </cell>
          <cell r="C304" t="str">
            <v>WHITE OAK</v>
          </cell>
          <cell r="D304">
            <v>133</v>
          </cell>
          <cell r="E304" t="str">
            <v>ONSLOW</v>
          </cell>
        </row>
        <row r="305">
          <cell r="A305" t="str">
            <v>Onslow County</v>
          </cell>
          <cell r="B305" t="str">
            <v>WOK</v>
          </cell>
          <cell r="C305" t="str">
            <v>WHITE OAK</v>
          </cell>
          <cell r="D305">
            <v>133</v>
          </cell>
          <cell r="E305" t="str">
            <v>ONSLOW</v>
          </cell>
        </row>
        <row r="306">
          <cell r="A306" t="str">
            <v>Hillsborough</v>
          </cell>
          <cell r="B306" t="str">
            <v>NEU</v>
          </cell>
          <cell r="C306" t="str">
            <v>NEUSE</v>
          </cell>
          <cell r="D306">
            <v>135</v>
          </cell>
          <cell r="E306" t="str">
            <v>ORANGE</v>
          </cell>
        </row>
        <row r="307">
          <cell r="A307" t="str">
            <v>Orange Water &amp; Sewer Authority</v>
          </cell>
          <cell r="B307" t="str">
            <v>CPF</v>
          </cell>
          <cell r="C307" t="str">
            <v>CAPE FEAR</v>
          </cell>
          <cell r="D307">
            <v>135</v>
          </cell>
          <cell r="E307" t="str">
            <v>ORANGE</v>
          </cell>
        </row>
        <row r="308">
          <cell r="A308" t="str">
            <v>Pamlico County</v>
          </cell>
          <cell r="B308" t="str">
            <v>NEU</v>
          </cell>
          <cell r="C308" t="str">
            <v>NEUSE</v>
          </cell>
          <cell r="D308">
            <v>137</v>
          </cell>
          <cell r="E308" t="str">
            <v>PAMLICO</v>
          </cell>
        </row>
        <row r="309">
          <cell r="A309" t="str">
            <v>Elizabeth City</v>
          </cell>
          <cell r="B309" t="str">
            <v>PAS</v>
          </cell>
          <cell r="C309" t="str">
            <v>PASQUOTANK</v>
          </cell>
          <cell r="D309">
            <v>139</v>
          </cell>
          <cell r="E309" t="str">
            <v>PASQUOTANK</v>
          </cell>
        </row>
        <row r="310">
          <cell r="A310" t="str">
            <v>Pasquotank County</v>
          </cell>
          <cell r="B310" t="str">
            <v>PAS</v>
          </cell>
          <cell r="C310" t="str">
            <v>PASQUOTANK</v>
          </cell>
          <cell r="D310">
            <v>139</v>
          </cell>
          <cell r="E310" t="str">
            <v>PASQUOTANK</v>
          </cell>
        </row>
        <row r="311">
          <cell r="A311" t="str">
            <v>Burgaw</v>
          </cell>
          <cell r="B311" t="str">
            <v>CPF</v>
          </cell>
          <cell r="C311" t="str">
            <v>CAPE FEAR</v>
          </cell>
          <cell r="D311">
            <v>141</v>
          </cell>
          <cell r="E311" t="str">
            <v>PENDER</v>
          </cell>
        </row>
        <row r="312">
          <cell r="A312" t="str">
            <v>Surf City</v>
          </cell>
          <cell r="B312" t="str">
            <v>CPF</v>
          </cell>
          <cell r="C312" t="str">
            <v>CAPE FEAR</v>
          </cell>
          <cell r="D312">
            <v>141</v>
          </cell>
          <cell r="E312" t="str">
            <v>PENDER</v>
          </cell>
        </row>
        <row r="313">
          <cell r="A313" t="str">
            <v>Topsail Beach</v>
          </cell>
          <cell r="B313" t="str">
            <v>CPF</v>
          </cell>
          <cell r="C313" t="str">
            <v>CAPE FEAR</v>
          </cell>
          <cell r="D313">
            <v>141</v>
          </cell>
          <cell r="E313" t="str">
            <v>PENDER</v>
          </cell>
        </row>
        <row r="314">
          <cell r="A314" t="str">
            <v>Winfall</v>
          </cell>
          <cell r="B314" t="str">
            <v>PAS</v>
          </cell>
          <cell r="C314" t="str">
            <v>PASQUOTANK</v>
          </cell>
          <cell r="D314">
            <v>143</v>
          </cell>
          <cell r="E314" t="str">
            <v>PERQUIMANS</v>
          </cell>
        </row>
        <row r="315">
          <cell r="A315" t="str">
            <v>Roxboro</v>
          </cell>
          <cell r="B315" t="str">
            <v>ROA</v>
          </cell>
          <cell r="C315" t="str">
            <v>ROANOKE</v>
          </cell>
          <cell r="D315">
            <v>145</v>
          </cell>
          <cell r="E315" t="str">
            <v>PERSON</v>
          </cell>
        </row>
        <row r="316">
          <cell r="A316" t="str">
            <v>Greenville Utilities Commission</v>
          </cell>
          <cell r="B316" t="str">
            <v>TAR</v>
          </cell>
          <cell r="C316" t="str">
            <v>TAR-PAMLICO</v>
          </cell>
          <cell r="D316">
            <v>147</v>
          </cell>
          <cell r="E316" t="str">
            <v>PITT</v>
          </cell>
        </row>
        <row r="317">
          <cell r="A317" t="str">
            <v>Bethel</v>
          </cell>
          <cell r="B317" t="str">
            <v>TAR</v>
          </cell>
          <cell r="C317" t="str">
            <v>TAR-PAMLICO</v>
          </cell>
          <cell r="D317">
            <v>147</v>
          </cell>
          <cell r="E317" t="str">
            <v>PITT</v>
          </cell>
        </row>
        <row r="318">
          <cell r="A318" t="str">
            <v>Fountain</v>
          </cell>
          <cell r="B318" t="str">
            <v>TAR</v>
          </cell>
          <cell r="C318" t="str">
            <v>TAR-PAMLICO</v>
          </cell>
          <cell r="D318">
            <v>147</v>
          </cell>
          <cell r="E318" t="str">
            <v>PITT</v>
          </cell>
        </row>
        <row r="319">
          <cell r="A319" t="str">
            <v>Grimesland</v>
          </cell>
          <cell r="B319" t="str">
            <v>TAR</v>
          </cell>
          <cell r="C319" t="str">
            <v>TAR-PAMLICO</v>
          </cell>
          <cell r="D319">
            <v>147</v>
          </cell>
          <cell r="E319" t="str">
            <v>PITT</v>
          </cell>
        </row>
        <row r="320">
          <cell r="A320" t="str">
            <v>Farmville</v>
          </cell>
          <cell r="B320" t="str">
            <v>NEU</v>
          </cell>
          <cell r="C320" t="str">
            <v>NEUSE</v>
          </cell>
          <cell r="D320">
            <v>147</v>
          </cell>
          <cell r="E320" t="str">
            <v>PITT</v>
          </cell>
        </row>
        <row r="321">
          <cell r="A321" t="str">
            <v>Ayden</v>
          </cell>
          <cell r="B321" t="str">
            <v>NEU</v>
          </cell>
          <cell r="C321" t="str">
            <v>NEUSE</v>
          </cell>
          <cell r="D321">
            <v>147</v>
          </cell>
          <cell r="E321" t="str">
            <v>PITT</v>
          </cell>
        </row>
        <row r="322">
          <cell r="A322" t="str">
            <v>Grifton</v>
          </cell>
          <cell r="B322" t="str">
            <v>NEU</v>
          </cell>
          <cell r="C322" t="str">
            <v>NEUSE</v>
          </cell>
          <cell r="D322">
            <v>147</v>
          </cell>
          <cell r="E322" t="str">
            <v>PITT</v>
          </cell>
        </row>
        <row r="323">
          <cell r="A323" t="str">
            <v>Winterville</v>
          </cell>
          <cell r="B323" t="str">
            <v>NEU</v>
          </cell>
          <cell r="C323" t="str">
            <v>NEUSE</v>
          </cell>
          <cell r="D323">
            <v>147</v>
          </cell>
          <cell r="E323" t="str">
            <v>PITT</v>
          </cell>
        </row>
        <row r="324">
          <cell r="A324" t="str">
            <v>Tryon</v>
          </cell>
          <cell r="B324" t="str">
            <v>BRD</v>
          </cell>
          <cell r="C324" t="str">
            <v>BROAD</v>
          </cell>
          <cell r="D324">
            <v>149</v>
          </cell>
          <cell r="E324" t="str">
            <v>POLK</v>
          </cell>
        </row>
        <row r="325">
          <cell r="A325" t="str">
            <v>Columbus</v>
          </cell>
          <cell r="B325" t="str">
            <v>BRD</v>
          </cell>
          <cell r="C325" t="str">
            <v>BROAD</v>
          </cell>
          <cell r="D325">
            <v>149</v>
          </cell>
          <cell r="E325" t="str">
            <v>POLK</v>
          </cell>
        </row>
        <row r="326">
          <cell r="A326" t="str">
            <v>Ulah-Seagrove Metropolitan Water District</v>
          </cell>
          <cell r="B326" t="str">
            <v>CPF</v>
          </cell>
          <cell r="C326" t="str">
            <v>CAPE FEAR</v>
          </cell>
          <cell r="D326">
            <v>151</v>
          </cell>
          <cell r="E326" t="str">
            <v>RANDOLPH</v>
          </cell>
        </row>
        <row r="327">
          <cell r="A327" t="str">
            <v>Asheboro</v>
          </cell>
          <cell r="B327" t="str">
            <v>CPF</v>
          </cell>
          <cell r="C327" t="str">
            <v>CAPE FEAR</v>
          </cell>
          <cell r="D327">
            <v>151</v>
          </cell>
          <cell r="E327" t="str">
            <v>RANDOLPH</v>
          </cell>
        </row>
        <row r="328">
          <cell r="A328" t="str">
            <v>Randleman</v>
          </cell>
          <cell r="B328" t="str">
            <v>CPF</v>
          </cell>
          <cell r="C328" t="str">
            <v>CAPE FEAR</v>
          </cell>
          <cell r="D328">
            <v>151</v>
          </cell>
          <cell r="E328" t="str">
            <v>RANDOLPH</v>
          </cell>
        </row>
        <row r="329">
          <cell r="A329" t="str">
            <v>Ramseur</v>
          </cell>
          <cell r="B329" t="str">
            <v>CPF</v>
          </cell>
          <cell r="C329" t="str">
            <v>CAPE FEAR</v>
          </cell>
          <cell r="D329">
            <v>151</v>
          </cell>
          <cell r="E329" t="str">
            <v>RANDOLPH</v>
          </cell>
        </row>
        <row r="330">
          <cell r="A330" t="str">
            <v>Liberty</v>
          </cell>
          <cell r="B330" t="str">
            <v>CPF</v>
          </cell>
          <cell r="C330" t="str">
            <v>CAPE FEAR</v>
          </cell>
          <cell r="D330">
            <v>151</v>
          </cell>
          <cell r="E330" t="str">
            <v>RANDOLPH</v>
          </cell>
        </row>
        <row r="331">
          <cell r="A331" t="str">
            <v>Archdale</v>
          </cell>
          <cell r="B331" t="str">
            <v>CPF</v>
          </cell>
          <cell r="C331" t="str">
            <v>CAPE FEAR</v>
          </cell>
          <cell r="D331">
            <v>151</v>
          </cell>
          <cell r="E331" t="str">
            <v>RANDOLPH</v>
          </cell>
        </row>
        <row r="332">
          <cell r="A332" t="str">
            <v>Franklinville</v>
          </cell>
          <cell r="B332" t="str">
            <v>CPF</v>
          </cell>
          <cell r="C332" t="str">
            <v>CAPE FEAR</v>
          </cell>
          <cell r="D332">
            <v>151</v>
          </cell>
          <cell r="E332" t="str">
            <v>RANDOLPH</v>
          </cell>
        </row>
        <row r="333">
          <cell r="A333" t="str">
            <v>Hamlet</v>
          </cell>
          <cell r="B333" t="str">
            <v>YAD</v>
          </cell>
          <cell r="C333" t="str">
            <v>YADKIN</v>
          </cell>
          <cell r="D333">
            <v>153</v>
          </cell>
          <cell r="E333" t="str">
            <v>RICHMOND</v>
          </cell>
        </row>
        <row r="334">
          <cell r="A334" t="str">
            <v>Rockingham</v>
          </cell>
          <cell r="B334" t="str">
            <v>YAD</v>
          </cell>
          <cell r="C334" t="str">
            <v>YADKIN</v>
          </cell>
          <cell r="D334">
            <v>153</v>
          </cell>
          <cell r="E334" t="str">
            <v>RICHMOND</v>
          </cell>
        </row>
        <row r="335">
          <cell r="A335" t="str">
            <v>Ellerbe</v>
          </cell>
          <cell r="B335" t="str">
            <v>YAD</v>
          </cell>
          <cell r="C335" t="str">
            <v>YADKIN</v>
          </cell>
          <cell r="D335">
            <v>153</v>
          </cell>
          <cell r="E335" t="str">
            <v>RICHMOND</v>
          </cell>
        </row>
        <row r="336">
          <cell r="A336" t="str">
            <v>Richmond County</v>
          </cell>
          <cell r="B336" t="str">
            <v>YAD</v>
          </cell>
          <cell r="C336" t="str">
            <v>YADKIN</v>
          </cell>
          <cell r="D336">
            <v>153</v>
          </cell>
          <cell r="E336" t="str">
            <v>RICHMOND</v>
          </cell>
        </row>
        <row r="337">
          <cell r="A337" t="str">
            <v>Lumberton</v>
          </cell>
          <cell r="B337" t="str">
            <v>LBR</v>
          </cell>
          <cell r="C337" t="str">
            <v>LUMBER</v>
          </cell>
          <cell r="D337">
            <v>155</v>
          </cell>
          <cell r="E337" t="str">
            <v>ROBESON</v>
          </cell>
        </row>
        <row r="338">
          <cell r="A338" t="str">
            <v>Red Springs</v>
          </cell>
          <cell r="B338" t="str">
            <v>LBR</v>
          </cell>
          <cell r="C338" t="str">
            <v>LUMBER</v>
          </cell>
          <cell r="D338">
            <v>155</v>
          </cell>
          <cell r="E338" t="str">
            <v>ROBESON</v>
          </cell>
        </row>
        <row r="339">
          <cell r="A339" t="str">
            <v>Pembroke</v>
          </cell>
          <cell r="B339" t="str">
            <v>LBR</v>
          </cell>
          <cell r="C339" t="str">
            <v>LUMBER</v>
          </cell>
          <cell r="D339">
            <v>155</v>
          </cell>
          <cell r="E339" t="str">
            <v>ROBESON</v>
          </cell>
        </row>
        <row r="340">
          <cell r="A340" t="str">
            <v>Fairmont</v>
          </cell>
          <cell r="B340" t="str">
            <v>LBR</v>
          </cell>
          <cell r="C340" t="str">
            <v>LUMBER</v>
          </cell>
          <cell r="D340">
            <v>155</v>
          </cell>
          <cell r="E340" t="str">
            <v>ROBESON</v>
          </cell>
        </row>
        <row r="341">
          <cell r="A341" t="str">
            <v>St Pauls</v>
          </cell>
          <cell r="B341" t="str">
            <v>LBR</v>
          </cell>
          <cell r="C341" t="str">
            <v>LUMBER</v>
          </cell>
          <cell r="D341">
            <v>155</v>
          </cell>
          <cell r="E341" t="str">
            <v>ROBESON</v>
          </cell>
        </row>
        <row r="342">
          <cell r="A342" t="str">
            <v>Maxton</v>
          </cell>
          <cell r="B342" t="str">
            <v>LBR</v>
          </cell>
          <cell r="C342" t="str">
            <v>LUMBER</v>
          </cell>
          <cell r="D342">
            <v>155</v>
          </cell>
          <cell r="E342" t="str">
            <v>ROBESON</v>
          </cell>
        </row>
        <row r="343">
          <cell r="A343" t="str">
            <v>Rowland</v>
          </cell>
          <cell r="B343" t="str">
            <v>LBR</v>
          </cell>
          <cell r="C343" t="str">
            <v>LUMBER</v>
          </cell>
          <cell r="D343">
            <v>155</v>
          </cell>
          <cell r="E343" t="str">
            <v>ROBESON</v>
          </cell>
        </row>
        <row r="344">
          <cell r="A344" t="str">
            <v>Parkton</v>
          </cell>
          <cell r="B344" t="str">
            <v>LBR</v>
          </cell>
          <cell r="C344" t="str">
            <v>LUMBER</v>
          </cell>
          <cell r="D344">
            <v>155</v>
          </cell>
          <cell r="E344" t="str">
            <v>ROBESON</v>
          </cell>
        </row>
        <row r="345">
          <cell r="A345" t="str">
            <v>Robeson County</v>
          </cell>
          <cell r="B345" t="str">
            <v>LBR</v>
          </cell>
          <cell r="C345" t="str">
            <v>LUMBER</v>
          </cell>
          <cell r="D345">
            <v>155</v>
          </cell>
          <cell r="E345" t="str">
            <v>ROBESON</v>
          </cell>
        </row>
        <row r="346">
          <cell r="A346" t="str">
            <v>Eden</v>
          </cell>
          <cell r="B346" t="str">
            <v>ROA</v>
          </cell>
          <cell r="C346" t="str">
            <v>ROANOKE</v>
          </cell>
          <cell r="D346">
            <v>157</v>
          </cell>
          <cell r="E346" t="str">
            <v>ROCKINGHAM</v>
          </cell>
        </row>
        <row r="347">
          <cell r="A347" t="str">
            <v>Mayodan</v>
          </cell>
          <cell r="B347" t="str">
            <v>ROA</v>
          </cell>
          <cell r="C347" t="str">
            <v>ROANOKE</v>
          </cell>
          <cell r="D347">
            <v>157</v>
          </cell>
          <cell r="E347" t="str">
            <v>ROCKINGHAM</v>
          </cell>
        </row>
        <row r="348">
          <cell r="A348" t="str">
            <v>Madison</v>
          </cell>
          <cell r="B348" t="str">
            <v>ROA</v>
          </cell>
          <cell r="C348" t="str">
            <v>ROANOKE</v>
          </cell>
          <cell r="D348">
            <v>157</v>
          </cell>
          <cell r="E348" t="str">
            <v>ROCKINGHAM</v>
          </cell>
        </row>
        <row r="349">
          <cell r="A349" t="str">
            <v>Stoneville</v>
          </cell>
          <cell r="B349" t="str">
            <v>ROA</v>
          </cell>
          <cell r="C349" t="str">
            <v>ROANOKE</v>
          </cell>
          <cell r="D349">
            <v>157</v>
          </cell>
          <cell r="E349" t="str">
            <v>ROCKINGHAM</v>
          </cell>
        </row>
        <row r="350">
          <cell r="A350" t="str">
            <v>Dan River Water, Inc.</v>
          </cell>
          <cell r="B350" t="str">
            <v>ROA</v>
          </cell>
          <cell r="C350" t="str">
            <v>ROANOKE</v>
          </cell>
          <cell r="D350">
            <v>157</v>
          </cell>
          <cell r="E350" t="str">
            <v>ROCKINGHAM</v>
          </cell>
        </row>
        <row r="351">
          <cell r="A351" t="str">
            <v>Reidsville</v>
          </cell>
          <cell r="B351" t="str">
            <v>CPF</v>
          </cell>
          <cell r="C351" t="str">
            <v>CAPE FEAR</v>
          </cell>
          <cell r="D351">
            <v>157</v>
          </cell>
          <cell r="E351" t="str">
            <v>ROCKINGHAM</v>
          </cell>
        </row>
        <row r="352">
          <cell r="A352" t="str">
            <v>Rockingham County</v>
          </cell>
          <cell r="B352" t="str">
            <v>CPF</v>
          </cell>
          <cell r="C352" t="str">
            <v>CAPE FEAR</v>
          </cell>
          <cell r="D352">
            <v>157</v>
          </cell>
          <cell r="E352" t="str">
            <v>ROCKINGHAM</v>
          </cell>
        </row>
        <row r="353">
          <cell r="A353" t="str">
            <v>Landis</v>
          </cell>
          <cell r="B353" t="str">
            <v>YAD</v>
          </cell>
          <cell r="C353" t="str">
            <v>YADKIN</v>
          </cell>
          <cell r="D353">
            <v>159</v>
          </cell>
          <cell r="E353" t="str">
            <v>ROWAN</v>
          </cell>
        </row>
        <row r="354">
          <cell r="A354" t="str">
            <v>China Grove</v>
          </cell>
          <cell r="B354" t="str">
            <v>YAD</v>
          </cell>
          <cell r="C354" t="str">
            <v>YADKIN</v>
          </cell>
          <cell r="D354">
            <v>159</v>
          </cell>
          <cell r="E354" t="str">
            <v>ROWAN</v>
          </cell>
        </row>
        <row r="355">
          <cell r="A355" t="str">
            <v>Faith</v>
          </cell>
          <cell r="B355" t="str">
            <v>YAD</v>
          </cell>
          <cell r="C355" t="str">
            <v>YADKIN</v>
          </cell>
          <cell r="D355">
            <v>159</v>
          </cell>
          <cell r="E355" t="str">
            <v>ROWAN</v>
          </cell>
        </row>
        <row r="356">
          <cell r="A356" t="str">
            <v>East Spencer</v>
          </cell>
          <cell r="B356" t="str">
            <v>YAD</v>
          </cell>
          <cell r="C356" t="str">
            <v>YADKIN</v>
          </cell>
          <cell r="D356">
            <v>159</v>
          </cell>
          <cell r="E356" t="str">
            <v>ROWAN</v>
          </cell>
        </row>
        <row r="357">
          <cell r="A357" t="str">
            <v>Wingate</v>
          </cell>
          <cell r="B357" t="str">
            <v>YAD</v>
          </cell>
          <cell r="C357" t="str">
            <v>YADKIN</v>
          </cell>
          <cell r="D357">
            <v>159</v>
          </cell>
          <cell r="E357" t="str">
            <v>ROWAN</v>
          </cell>
        </row>
        <row r="358">
          <cell r="A358" t="str">
            <v>Salisbury</v>
          </cell>
          <cell r="B358" t="str">
            <v>YAD</v>
          </cell>
          <cell r="C358" t="str">
            <v>YADKIN</v>
          </cell>
          <cell r="D358">
            <v>159</v>
          </cell>
          <cell r="E358" t="str">
            <v>ROWAN</v>
          </cell>
        </row>
        <row r="359">
          <cell r="A359" t="str">
            <v>Forest City</v>
          </cell>
          <cell r="B359" t="str">
            <v>BRD</v>
          </cell>
          <cell r="C359" t="str">
            <v>BROAD</v>
          </cell>
          <cell r="D359">
            <v>161</v>
          </cell>
          <cell r="E359" t="str">
            <v>RUTHERFORD</v>
          </cell>
        </row>
        <row r="360">
          <cell r="A360" t="str">
            <v>Lake Lure</v>
          </cell>
          <cell r="B360" t="str">
            <v>BRD</v>
          </cell>
          <cell r="C360" t="str">
            <v>BROAD</v>
          </cell>
          <cell r="D360">
            <v>161</v>
          </cell>
          <cell r="E360" t="str">
            <v>RUTHERFORD</v>
          </cell>
        </row>
        <row r="361">
          <cell r="A361" t="str">
            <v>Broad River Water Authority</v>
          </cell>
          <cell r="B361" t="str">
            <v>BRD</v>
          </cell>
          <cell r="C361" t="str">
            <v>BROAD</v>
          </cell>
          <cell r="D361">
            <v>161</v>
          </cell>
          <cell r="E361" t="str">
            <v>RUTHERFORD</v>
          </cell>
        </row>
        <row r="362">
          <cell r="A362" t="str">
            <v>Ellenboro</v>
          </cell>
          <cell r="B362" t="str">
            <v>BRD</v>
          </cell>
          <cell r="C362" t="str">
            <v>BROAD</v>
          </cell>
          <cell r="D362">
            <v>161</v>
          </cell>
          <cell r="E362" t="str">
            <v>RUTHERFORD</v>
          </cell>
        </row>
        <row r="363">
          <cell r="A363" t="str">
            <v>Bostic</v>
          </cell>
          <cell r="B363" t="str">
            <v>BRD</v>
          </cell>
          <cell r="C363" t="str">
            <v>BROAD</v>
          </cell>
          <cell r="D363">
            <v>161</v>
          </cell>
          <cell r="E363" t="str">
            <v>RUTHERFORD</v>
          </cell>
        </row>
        <row r="364">
          <cell r="A364" t="str">
            <v>Concord Community Water System</v>
          </cell>
          <cell r="B364" t="str">
            <v>BRD</v>
          </cell>
          <cell r="C364" t="str">
            <v>BROAD</v>
          </cell>
          <cell r="D364">
            <v>161</v>
          </cell>
          <cell r="E364" t="str">
            <v>RUTHERFORD</v>
          </cell>
        </row>
        <row r="365">
          <cell r="A365" t="str">
            <v>Turkey</v>
          </cell>
          <cell r="B365" t="str">
            <v>CPF</v>
          </cell>
          <cell r="C365" t="str">
            <v>CAPE FEAR</v>
          </cell>
          <cell r="D365">
            <v>163</v>
          </cell>
          <cell r="E365" t="str">
            <v>SAMPSON</v>
          </cell>
        </row>
        <row r="366">
          <cell r="A366" t="str">
            <v>Autryville</v>
          </cell>
          <cell r="B366" t="str">
            <v>CPF</v>
          </cell>
          <cell r="C366" t="str">
            <v>CAPE FEAR</v>
          </cell>
          <cell r="D366">
            <v>163</v>
          </cell>
          <cell r="E366" t="str">
            <v>SAMPSON</v>
          </cell>
        </row>
        <row r="367">
          <cell r="A367" t="str">
            <v>Laurinburg</v>
          </cell>
          <cell r="B367" t="str">
            <v>LBR</v>
          </cell>
          <cell r="C367" t="str">
            <v>LUMBER</v>
          </cell>
          <cell r="D367">
            <v>165</v>
          </cell>
          <cell r="E367" t="str">
            <v>SCOTLAND</v>
          </cell>
        </row>
        <row r="368">
          <cell r="A368" t="str">
            <v>Gibson</v>
          </cell>
          <cell r="B368" t="str">
            <v>LBR</v>
          </cell>
          <cell r="C368" t="str">
            <v>LUMBER</v>
          </cell>
          <cell r="D368">
            <v>165</v>
          </cell>
          <cell r="E368" t="str">
            <v>SCOTLAND</v>
          </cell>
        </row>
        <row r="369">
          <cell r="A369" t="str">
            <v>Wagram</v>
          </cell>
          <cell r="B369" t="str">
            <v>LBR</v>
          </cell>
          <cell r="C369" t="str">
            <v>LUMBER</v>
          </cell>
          <cell r="D369">
            <v>165</v>
          </cell>
          <cell r="E369" t="str">
            <v>SCOTLAND</v>
          </cell>
        </row>
        <row r="370">
          <cell r="A370" t="str">
            <v>Scotland County</v>
          </cell>
          <cell r="B370" t="str">
            <v>LBR</v>
          </cell>
          <cell r="C370" t="str">
            <v>LUMBER</v>
          </cell>
          <cell r="D370">
            <v>165</v>
          </cell>
          <cell r="E370" t="str">
            <v>SCOTLAND</v>
          </cell>
        </row>
        <row r="371">
          <cell r="A371" t="str">
            <v>Albemarle</v>
          </cell>
          <cell r="B371" t="str">
            <v>YAD</v>
          </cell>
          <cell r="C371" t="str">
            <v>YADKIN</v>
          </cell>
          <cell r="D371">
            <v>167</v>
          </cell>
          <cell r="E371" t="str">
            <v>STANLY</v>
          </cell>
        </row>
        <row r="372">
          <cell r="A372" t="str">
            <v>Norwood</v>
          </cell>
          <cell r="B372" t="str">
            <v>YAD</v>
          </cell>
          <cell r="C372" t="str">
            <v>YADKIN</v>
          </cell>
          <cell r="D372">
            <v>167</v>
          </cell>
          <cell r="E372" t="str">
            <v>STANLY</v>
          </cell>
        </row>
        <row r="373">
          <cell r="A373" t="str">
            <v>Oakboro</v>
          </cell>
          <cell r="B373" t="str">
            <v>YAD</v>
          </cell>
          <cell r="C373" t="str">
            <v>YADKIN</v>
          </cell>
          <cell r="D373">
            <v>167</v>
          </cell>
          <cell r="E373" t="str">
            <v>STANLY</v>
          </cell>
        </row>
        <row r="374">
          <cell r="A374" t="str">
            <v>Pfeiffer-North Stanly Water Association</v>
          </cell>
          <cell r="B374" t="str">
            <v>YAD</v>
          </cell>
          <cell r="C374" t="str">
            <v>YADKIN</v>
          </cell>
          <cell r="D374">
            <v>167</v>
          </cell>
          <cell r="E374" t="str">
            <v>STANLY</v>
          </cell>
        </row>
        <row r="375">
          <cell r="A375" t="str">
            <v>Stanly County</v>
          </cell>
          <cell r="B375" t="str">
            <v>YAD</v>
          </cell>
          <cell r="C375" t="str">
            <v>YADKIN</v>
          </cell>
          <cell r="D375">
            <v>167</v>
          </cell>
          <cell r="E375" t="str">
            <v>STANLY</v>
          </cell>
        </row>
        <row r="376">
          <cell r="A376" t="str">
            <v>King</v>
          </cell>
          <cell r="B376" t="str">
            <v>YAD</v>
          </cell>
          <cell r="C376" t="str">
            <v>YADKIN</v>
          </cell>
          <cell r="D376">
            <v>169</v>
          </cell>
          <cell r="E376" t="str">
            <v>STOKES</v>
          </cell>
        </row>
        <row r="377">
          <cell r="A377" t="str">
            <v>Walnut Cove</v>
          </cell>
          <cell r="B377" t="str">
            <v>ROA</v>
          </cell>
          <cell r="C377" t="str">
            <v>ROANOKE</v>
          </cell>
          <cell r="D377">
            <v>169</v>
          </cell>
          <cell r="E377" t="str">
            <v>STOKES</v>
          </cell>
        </row>
        <row r="378">
          <cell r="A378" t="str">
            <v>Danbury</v>
          </cell>
          <cell r="B378" t="str">
            <v>ROA</v>
          </cell>
          <cell r="C378" t="str">
            <v>ROANOKE</v>
          </cell>
          <cell r="D378">
            <v>169</v>
          </cell>
          <cell r="E378" t="str">
            <v>STOKES</v>
          </cell>
        </row>
        <row r="379">
          <cell r="A379" t="str">
            <v>Stokes County Water &amp; Sewer Authority</v>
          </cell>
          <cell r="B379" t="str">
            <v>ROA</v>
          </cell>
          <cell r="C379" t="str">
            <v>ROANOKE</v>
          </cell>
          <cell r="D379">
            <v>169</v>
          </cell>
          <cell r="E379" t="str">
            <v>STOKES</v>
          </cell>
        </row>
        <row r="380">
          <cell r="A380" t="str">
            <v>Mount Airy</v>
          </cell>
          <cell r="B380" t="str">
            <v>YAD</v>
          </cell>
          <cell r="C380" t="str">
            <v>YADKIN</v>
          </cell>
          <cell r="D380">
            <v>171</v>
          </cell>
          <cell r="E380" t="str">
            <v>SURRY</v>
          </cell>
        </row>
        <row r="381">
          <cell r="A381" t="str">
            <v>Elkin</v>
          </cell>
          <cell r="B381" t="str">
            <v>YAD</v>
          </cell>
          <cell r="C381" t="str">
            <v>YADKIN</v>
          </cell>
          <cell r="D381">
            <v>171</v>
          </cell>
          <cell r="E381" t="str">
            <v>SURRY</v>
          </cell>
        </row>
        <row r="382">
          <cell r="A382" t="str">
            <v>Pilot Mountain</v>
          </cell>
          <cell r="B382" t="str">
            <v>YAD</v>
          </cell>
          <cell r="C382" t="str">
            <v>YADKIN</v>
          </cell>
          <cell r="D382">
            <v>171</v>
          </cell>
          <cell r="E382" t="str">
            <v>SURRY</v>
          </cell>
        </row>
        <row r="383">
          <cell r="A383" t="str">
            <v>Dobson</v>
          </cell>
          <cell r="B383" t="str">
            <v>YAD</v>
          </cell>
          <cell r="C383" t="str">
            <v>YADKIN</v>
          </cell>
          <cell r="D383">
            <v>171</v>
          </cell>
          <cell r="E383" t="str">
            <v>SURRY</v>
          </cell>
        </row>
        <row r="384">
          <cell r="A384" t="str">
            <v>Bryson City</v>
          </cell>
          <cell r="B384" t="str">
            <v>LTN</v>
          </cell>
          <cell r="C384" t="str">
            <v>LITTLE TENNESSEE</v>
          </cell>
          <cell r="D384">
            <v>173</v>
          </cell>
          <cell r="E384" t="str">
            <v>SWAIN</v>
          </cell>
        </row>
        <row r="385">
          <cell r="A385" t="str">
            <v>Whittier Sanitary District</v>
          </cell>
          <cell r="B385" t="str">
            <v>LTN</v>
          </cell>
          <cell r="C385" t="str">
            <v>LITTLE TENNESSEE</v>
          </cell>
          <cell r="D385">
            <v>173</v>
          </cell>
          <cell r="E385" t="str">
            <v>SWAIN</v>
          </cell>
        </row>
        <row r="386">
          <cell r="A386" t="str">
            <v>Brevard</v>
          </cell>
          <cell r="B386" t="str">
            <v>FRB</v>
          </cell>
          <cell r="C386" t="str">
            <v>FRENCH BROAD</v>
          </cell>
          <cell r="D386">
            <v>175</v>
          </cell>
          <cell r="E386" t="str">
            <v>TRANSYLVANIA</v>
          </cell>
        </row>
        <row r="387">
          <cell r="A387" t="str">
            <v>Rosman</v>
          </cell>
          <cell r="B387" t="str">
            <v>FRB</v>
          </cell>
          <cell r="C387" t="str">
            <v>FRENCH BROAD</v>
          </cell>
          <cell r="D387">
            <v>175</v>
          </cell>
          <cell r="E387" t="str">
            <v>TRANSYLVANIA</v>
          </cell>
        </row>
        <row r="388">
          <cell r="A388" t="str">
            <v>Columbia</v>
          </cell>
          <cell r="B388" t="str">
            <v>PAS</v>
          </cell>
          <cell r="C388" t="str">
            <v>PASQUOTANK</v>
          </cell>
          <cell r="D388">
            <v>177</v>
          </cell>
          <cell r="E388" t="str">
            <v>TYRRELL</v>
          </cell>
        </row>
        <row r="389">
          <cell r="A389" t="str">
            <v>Tyrrell County</v>
          </cell>
          <cell r="B389" t="str">
            <v>PAS</v>
          </cell>
          <cell r="C389" t="str">
            <v>PASQUOTANK</v>
          </cell>
          <cell r="D389">
            <v>177</v>
          </cell>
          <cell r="E389" t="str">
            <v>TYRRELL</v>
          </cell>
        </row>
        <row r="390">
          <cell r="A390" t="str">
            <v>Monroe</v>
          </cell>
          <cell r="B390" t="str">
            <v>YAD</v>
          </cell>
          <cell r="C390" t="str">
            <v>YADKIN</v>
          </cell>
          <cell r="D390">
            <v>179</v>
          </cell>
          <cell r="E390" t="str">
            <v>UNION</v>
          </cell>
        </row>
        <row r="391">
          <cell r="A391" t="str">
            <v>Marshville</v>
          </cell>
          <cell r="B391" t="str">
            <v>YAD</v>
          </cell>
          <cell r="C391" t="str">
            <v>YADKIN</v>
          </cell>
          <cell r="D391">
            <v>179</v>
          </cell>
          <cell r="E391" t="str">
            <v>UNION</v>
          </cell>
        </row>
        <row r="392">
          <cell r="A392" t="str">
            <v>Union County</v>
          </cell>
          <cell r="B392" t="str">
            <v>CTB</v>
          </cell>
          <cell r="C392" t="str">
            <v>CATAWBA</v>
          </cell>
          <cell r="D392">
            <v>179</v>
          </cell>
          <cell r="E392" t="str">
            <v>UNION</v>
          </cell>
        </row>
        <row r="393">
          <cell r="A393" t="str">
            <v>Kittrell Water Association</v>
          </cell>
          <cell r="B393" t="str">
            <v>TAR</v>
          </cell>
          <cell r="C393" t="str">
            <v>TAR-PAMLICO</v>
          </cell>
          <cell r="D393">
            <v>181</v>
          </cell>
          <cell r="E393" t="str">
            <v>VANCE</v>
          </cell>
        </row>
        <row r="394">
          <cell r="A394" t="str">
            <v>Raleigh</v>
          </cell>
          <cell r="B394" t="str">
            <v>NEU</v>
          </cell>
          <cell r="C394" t="str">
            <v>NEUSE</v>
          </cell>
          <cell r="D394">
            <v>183</v>
          </cell>
          <cell r="E394" t="str">
            <v>WAKE</v>
          </cell>
        </row>
        <row r="395">
          <cell r="A395" t="str">
            <v>Cary</v>
          </cell>
          <cell r="B395" t="str">
            <v>NEU</v>
          </cell>
          <cell r="C395" t="str">
            <v>NEUSE</v>
          </cell>
          <cell r="D395">
            <v>183</v>
          </cell>
          <cell r="E395" t="str">
            <v>WAKE</v>
          </cell>
        </row>
        <row r="396">
          <cell r="A396" t="str">
            <v>Wake Forest</v>
          </cell>
          <cell r="B396" t="str">
            <v>NEU</v>
          </cell>
          <cell r="C396" t="str">
            <v>NEUSE</v>
          </cell>
          <cell r="D396">
            <v>183</v>
          </cell>
          <cell r="E396" t="str">
            <v>WAKE</v>
          </cell>
        </row>
        <row r="397">
          <cell r="A397" t="str">
            <v>Wendell</v>
          </cell>
          <cell r="B397" t="str">
            <v>NEU</v>
          </cell>
          <cell r="C397" t="str">
            <v>NEUSE</v>
          </cell>
          <cell r="D397">
            <v>183</v>
          </cell>
          <cell r="E397" t="str">
            <v>WAKE</v>
          </cell>
        </row>
        <row r="398">
          <cell r="A398" t="str">
            <v>Zebulon</v>
          </cell>
          <cell r="B398" t="str">
            <v>NEU</v>
          </cell>
          <cell r="C398" t="str">
            <v>NEUSE</v>
          </cell>
          <cell r="D398">
            <v>183</v>
          </cell>
          <cell r="E398" t="str">
            <v>WAKE</v>
          </cell>
        </row>
        <row r="399">
          <cell r="A399" t="str">
            <v>Apex</v>
          </cell>
          <cell r="B399" t="str">
            <v>NEU</v>
          </cell>
          <cell r="C399" t="str">
            <v>NEUSE</v>
          </cell>
          <cell r="D399">
            <v>183</v>
          </cell>
          <cell r="E399" t="str">
            <v>WAKE</v>
          </cell>
        </row>
        <row r="400">
          <cell r="A400" t="str">
            <v>Fuquay-Varina</v>
          </cell>
          <cell r="B400" t="str">
            <v>NEU</v>
          </cell>
          <cell r="C400" t="str">
            <v>NEUSE</v>
          </cell>
          <cell r="D400">
            <v>183</v>
          </cell>
          <cell r="E400" t="str">
            <v>WAKE</v>
          </cell>
        </row>
        <row r="401">
          <cell r="A401" t="str">
            <v>Knightdale</v>
          </cell>
          <cell r="B401" t="str">
            <v>NEU</v>
          </cell>
          <cell r="C401" t="str">
            <v>NEUSE</v>
          </cell>
          <cell r="D401">
            <v>183</v>
          </cell>
          <cell r="E401" t="str">
            <v>WAKE</v>
          </cell>
        </row>
        <row r="402">
          <cell r="A402" t="str">
            <v>Morrisville</v>
          </cell>
          <cell r="B402" t="str">
            <v>NEU</v>
          </cell>
          <cell r="C402" t="str">
            <v>NEUSE</v>
          </cell>
          <cell r="D402">
            <v>183</v>
          </cell>
          <cell r="E402" t="str">
            <v>WAKE</v>
          </cell>
        </row>
        <row r="403">
          <cell r="A403" t="str">
            <v>Holly Springs</v>
          </cell>
          <cell r="B403" t="str">
            <v>CPF</v>
          </cell>
          <cell r="C403" t="str">
            <v>CAPE FEAR</v>
          </cell>
          <cell r="D403">
            <v>183</v>
          </cell>
          <cell r="E403" t="str">
            <v>WAKE</v>
          </cell>
        </row>
        <row r="404">
          <cell r="A404" t="str">
            <v>Warrenton</v>
          </cell>
          <cell r="B404" t="str">
            <v>TAR</v>
          </cell>
          <cell r="C404" t="str">
            <v>TAR-PAMLICO</v>
          </cell>
          <cell r="D404">
            <v>185</v>
          </cell>
          <cell r="E404" t="str">
            <v>WARREN</v>
          </cell>
        </row>
        <row r="405">
          <cell r="A405" t="str">
            <v>Warren County</v>
          </cell>
          <cell r="B405" t="str">
            <v>TAR</v>
          </cell>
          <cell r="C405" t="str">
            <v>TAR-PAMLICO</v>
          </cell>
          <cell r="D405">
            <v>185</v>
          </cell>
          <cell r="E405" t="str">
            <v>WARREN</v>
          </cell>
        </row>
        <row r="406">
          <cell r="A406" t="str">
            <v>Norlina</v>
          </cell>
          <cell r="B406" t="str">
            <v>TAR</v>
          </cell>
          <cell r="C406" t="str">
            <v>TAR-PAMLICO</v>
          </cell>
          <cell r="D406">
            <v>185</v>
          </cell>
          <cell r="E406" t="str">
            <v>WARREN</v>
          </cell>
        </row>
        <row r="407">
          <cell r="A407" t="str">
            <v>Roper</v>
          </cell>
          <cell r="B407" t="str">
            <v>PAS</v>
          </cell>
          <cell r="C407" t="str">
            <v>PASQUOTANK</v>
          </cell>
          <cell r="D407">
            <v>187</v>
          </cell>
          <cell r="E407" t="str">
            <v>WASHINGTON</v>
          </cell>
        </row>
        <row r="408">
          <cell r="A408" t="str">
            <v>Creswell</v>
          </cell>
          <cell r="B408" t="str">
            <v>PAS</v>
          </cell>
          <cell r="C408" t="str">
            <v>PASQUOTANK</v>
          </cell>
          <cell r="D408">
            <v>187</v>
          </cell>
          <cell r="E408" t="str">
            <v>WASHINGTON</v>
          </cell>
        </row>
        <row r="409">
          <cell r="A409" t="str">
            <v>Washington County</v>
          </cell>
          <cell r="B409" t="str">
            <v>PAS</v>
          </cell>
          <cell r="C409" t="str">
            <v>PASQUOTANK</v>
          </cell>
          <cell r="D409">
            <v>187</v>
          </cell>
          <cell r="E409" t="str">
            <v>WASHINGTON</v>
          </cell>
        </row>
        <row r="410">
          <cell r="A410" t="str">
            <v>Plymouth</v>
          </cell>
          <cell r="B410" t="str">
            <v>ROA</v>
          </cell>
          <cell r="C410" t="str">
            <v>ROANOKE</v>
          </cell>
          <cell r="D410">
            <v>187</v>
          </cell>
          <cell r="E410" t="str">
            <v>WASHINGTON</v>
          </cell>
        </row>
        <row r="411">
          <cell r="A411" t="str">
            <v>Boone</v>
          </cell>
          <cell r="B411" t="str">
            <v>NEW</v>
          </cell>
          <cell r="C411" t="str">
            <v>NEW</v>
          </cell>
          <cell r="D411">
            <v>189</v>
          </cell>
          <cell r="E411" t="str">
            <v>WATAUGA</v>
          </cell>
        </row>
        <row r="412">
          <cell r="A412" t="str">
            <v>Blowing Rock</v>
          </cell>
          <cell r="B412" t="str">
            <v>NEW</v>
          </cell>
          <cell r="C412" t="str">
            <v>NEW</v>
          </cell>
          <cell r="D412">
            <v>189</v>
          </cell>
          <cell r="E412" t="str">
            <v>WATAUGA</v>
          </cell>
        </row>
        <row r="413">
          <cell r="A413" t="str">
            <v>Seven Devils</v>
          </cell>
          <cell r="B413" t="str">
            <v>WAT</v>
          </cell>
          <cell r="C413" t="str">
            <v>WATAUGA</v>
          </cell>
          <cell r="D413">
            <v>189</v>
          </cell>
          <cell r="E413" t="str">
            <v>WATAUGA</v>
          </cell>
        </row>
        <row r="414">
          <cell r="A414" t="str">
            <v>Goldsboro</v>
          </cell>
          <cell r="B414" t="str">
            <v>NEU</v>
          </cell>
          <cell r="C414" t="str">
            <v>NEUSE</v>
          </cell>
          <cell r="D414">
            <v>191</v>
          </cell>
          <cell r="E414" t="str">
            <v>WAYNE</v>
          </cell>
        </row>
        <row r="415">
          <cell r="A415" t="str">
            <v>Mount Olive</v>
          </cell>
          <cell r="B415" t="str">
            <v>NEU</v>
          </cell>
          <cell r="C415" t="str">
            <v>NEUSE</v>
          </cell>
          <cell r="D415">
            <v>191</v>
          </cell>
          <cell r="E415" t="str">
            <v>WAYNE</v>
          </cell>
        </row>
        <row r="416">
          <cell r="A416" t="str">
            <v>Fremont</v>
          </cell>
          <cell r="B416" t="str">
            <v>NEU</v>
          </cell>
          <cell r="C416" t="str">
            <v>NEUSE</v>
          </cell>
          <cell r="D416">
            <v>191</v>
          </cell>
          <cell r="E416" t="str">
            <v>WAYNE</v>
          </cell>
        </row>
        <row r="417">
          <cell r="A417" t="str">
            <v>Pikeville</v>
          </cell>
          <cell r="B417" t="str">
            <v>NEU</v>
          </cell>
          <cell r="C417" t="str">
            <v>NEUSE</v>
          </cell>
          <cell r="D417">
            <v>191</v>
          </cell>
          <cell r="E417" t="str">
            <v>WAYNE</v>
          </cell>
        </row>
        <row r="418">
          <cell r="A418" t="str">
            <v>Southeastern Wayne Sanitary District</v>
          </cell>
          <cell r="B418" t="str">
            <v>NEU</v>
          </cell>
          <cell r="C418" t="str">
            <v>NEUSE</v>
          </cell>
          <cell r="D418">
            <v>191</v>
          </cell>
          <cell r="E418" t="str">
            <v>WAYNE</v>
          </cell>
        </row>
        <row r="419">
          <cell r="A419" t="str">
            <v>Walnut Creek</v>
          </cell>
          <cell r="B419" t="str">
            <v>NEU</v>
          </cell>
          <cell r="C419" t="str">
            <v>NEUSE</v>
          </cell>
          <cell r="D419">
            <v>191</v>
          </cell>
          <cell r="E419" t="str">
            <v>WAYNE</v>
          </cell>
        </row>
        <row r="420">
          <cell r="A420" t="str">
            <v>Ronda</v>
          </cell>
          <cell r="B420" t="str">
            <v>YAD</v>
          </cell>
          <cell r="C420" t="str">
            <v>YADKIN</v>
          </cell>
          <cell r="D420">
            <v>193</v>
          </cell>
          <cell r="E420" t="str">
            <v>WILKES</v>
          </cell>
        </row>
        <row r="421">
          <cell r="A421" t="str">
            <v>Mulberry-Fairplains Water Association</v>
          </cell>
          <cell r="B421" t="str">
            <v>YAD</v>
          </cell>
          <cell r="C421" t="str">
            <v>YADKIN</v>
          </cell>
          <cell r="D421">
            <v>193</v>
          </cell>
          <cell r="E421" t="str">
            <v>WILKES</v>
          </cell>
        </row>
        <row r="422">
          <cell r="A422" t="str">
            <v>Cricket Millers Creek Water Association</v>
          </cell>
          <cell r="B422" t="str">
            <v>YAD</v>
          </cell>
          <cell r="C422" t="str">
            <v>YADKIN</v>
          </cell>
          <cell r="D422">
            <v>193</v>
          </cell>
          <cell r="E422" t="str">
            <v>WILKES</v>
          </cell>
        </row>
        <row r="423">
          <cell r="A423" t="str">
            <v>Wilkesboro</v>
          </cell>
          <cell r="B423" t="str">
            <v>YAD</v>
          </cell>
          <cell r="C423" t="str">
            <v>YADKIN</v>
          </cell>
          <cell r="D423">
            <v>193</v>
          </cell>
          <cell r="E423" t="str">
            <v>WILKES</v>
          </cell>
        </row>
        <row r="424">
          <cell r="A424" t="str">
            <v>Blue Ridge Water Association</v>
          </cell>
          <cell r="B424" t="str">
            <v>YAD</v>
          </cell>
          <cell r="C424" t="str">
            <v>YADKIN</v>
          </cell>
          <cell r="D424">
            <v>193</v>
          </cell>
          <cell r="E424" t="str">
            <v>WILKES</v>
          </cell>
        </row>
        <row r="425">
          <cell r="A425" t="str">
            <v>Broadway Water Association</v>
          </cell>
          <cell r="B425" t="str">
            <v>YAD</v>
          </cell>
          <cell r="C425" t="str">
            <v>YADKIN</v>
          </cell>
          <cell r="D425">
            <v>193</v>
          </cell>
          <cell r="E425" t="str">
            <v>WILKES</v>
          </cell>
        </row>
        <row r="426">
          <cell r="A426" t="str">
            <v>Moravian Falls Water Works</v>
          </cell>
          <cell r="B426" t="str">
            <v>YAD</v>
          </cell>
          <cell r="C426" t="str">
            <v>YADKIN</v>
          </cell>
          <cell r="D426">
            <v>193</v>
          </cell>
          <cell r="E426" t="str">
            <v>WILKES</v>
          </cell>
        </row>
        <row r="427">
          <cell r="A427" t="str">
            <v>Elm City</v>
          </cell>
          <cell r="B427" t="str">
            <v>TAR</v>
          </cell>
          <cell r="C427" t="str">
            <v>TAR-PAMLICO</v>
          </cell>
          <cell r="D427">
            <v>195</v>
          </cell>
          <cell r="E427" t="str">
            <v>WILSON</v>
          </cell>
        </row>
        <row r="428">
          <cell r="A428" t="str">
            <v>Wilson</v>
          </cell>
          <cell r="B428" t="str">
            <v>NEU</v>
          </cell>
          <cell r="C428" t="str">
            <v>NEUSE</v>
          </cell>
          <cell r="D428">
            <v>195</v>
          </cell>
          <cell r="E428" t="str">
            <v>WILSON</v>
          </cell>
        </row>
        <row r="429">
          <cell r="A429" t="str">
            <v>Stantonsburg</v>
          </cell>
          <cell r="B429" t="str">
            <v>NEU</v>
          </cell>
          <cell r="C429" t="str">
            <v>NEUSE</v>
          </cell>
          <cell r="D429">
            <v>195</v>
          </cell>
          <cell r="E429" t="str">
            <v>WILSON</v>
          </cell>
        </row>
        <row r="430">
          <cell r="A430" t="str">
            <v>Lucama</v>
          </cell>
          <cell r="B430" t="str">
            <v>NEU</v>
          </cell>
          <cell r="C430" t="str">
            <v>NEUSE</v>
          </cell>
          <cell r="D430">
            <v>195</v>
          </cell>
          <cell r="E430" t="str">
            <v>WILSON</v>
          </cell>
        </row>
        <row r="431">
          <cell r="A431" t="str">
            <v>Black Creek</v>
          </cell>
          <cell r="B431" t="str">
            <v>NEU</v>
          </cell>
          <cell r="C431" t="str">
            <v>NEUSE</v>
          </cell>
          <cell r="D431">
            <v>195</v>
          </cell>
          <cell r="E431" t="str">
            <v>WILSON</v>
          </cell>
        </row>
        <row r="432">
          <cell r="A432" t="str">
            <v>Saratoga</v>
          </cell>
          <cell r="B432" t="str">
            <v>NEU</v>
          </cell>
          <cell r="C432" t="str">
            <v>NEUSE</v>
          </cell>
          <cell r="D432">
            <v>195</v>
          </cell>
          <cell r="E432" t="str">
            <v>WILSON</v>
          </cell>
        </row>
        <row r="433">
          <cell r="A433" t="str">
            <v>Sims</v>
          </cell>
          <cell r="B433" t="str">
            <v>NEU</v>
          </cell>
          <cell r="C433" t="str">
            <v>NEUSE</v>
          </cell>
          <cell r="D433">
            <v>195</v>
          </cell>
          <cell r="E433" t="str">
            <v>WILSON</v>
          </cell>
        </row>
        <row r="434">
          <cell r="A434" t="str">
            <v>Jonesville</v>
          </cell>
          <cell r="B434" t="str">
            <v>YAD</v>
          </cell>
          <cell r="C434" t="str">
            <v>YADKIN</v>
          </cell>
          <cell r="D434">
            <v>197</v>
          </cell>
          <cell r="E434" t="str">
            <v>YADKIN</v>
          </cell>
        </row>
        <row r="435">
          <cell r="A435" t="str">
            <v>Yadkinville</v>
          </cell>
          <cell r="B435" t="str">
            <v>YAD</v>
          </cell>
          <cell r="C435" t="str">
            <v>YADKIN</v>
          </cell>
          <cell r="D435">
            <v>197</v>
          </cell>
          <cell r="E435" t="str">
            <v>YADKIN</v>
          </cell>
        </row>
        <row r="436">
          <cell r="A436" t="str">
            <v>Boonville</v>
          </cell>
          <cell r="B436" t="str">
            <v>YAD</v>
          </cell>
          <cell r="C436" t="str">
            <v>YADKIN</v>
          </cell>
          <cell r="D436">
            <v>197</v>
          </cell>
          <cell r="E436" t="str">
            <v>YADKIN</v>
          </cell>
        </row>
        <row r="437">
          <cell r="A437" t="str">
            <v>East Bend</v>
          </cell>
          <cell r="B437" t="str">
            <v>YAD</v>
          </cell>
          <cell r="C437" t="str">
            <v>YADKIN</v>
          </cell>
          <cell r="D437">
            <v>197</v>
          </cell>
          <cell r="E437" t="str">
            <v>YADKIN</v>
          </cell>
        </row>
        <row r="438">
          <cell r="A438" t="str">
            <v>Burnsville</v>
          </cell>
          <cell r="B438" t="str">
            <v>FRB</v>
          </cell>
          <cell r="C438" t="str">
            <v>FRENCH BROAD</v>
          </cell>
          <cell r="D438">
            <v>199</v>
          </cell>
          <cell r="E438" t="str">
            <v>YANCEY</v>
          </cell>
        </row>
        <row r="439">
          <cell r="A439" t="str">
            <v>Dare County</v>
          </cell>
          <cell r="B439" t="str">
            <v>PAS</v>
          </cell>
          <cell r="C439" t="str">
            <v>PASQUOTANK</v>
          </cell>
        </row>
        <row r="440">
          <cell r="A440" t="str">
            <v>Hertford</v>
          </cell>
          <cell r="B440" t="str">
            <v>PAS</v>
          </cell>
          <cell r="C440" t="str">
            <v>PASQUOTANK</v>
          </cell>
        </row>
        <row r="441">
          <cell r="A441" t="str">
            <v>Hyde County</v>
          </cell>
          <cell r="B441" t="str">
            <v>TAR</v>
          </cell>
          <cell r="C441" t="str">
            <v>TAR-PAMLICO</v>
          </cell>
        </row>
        <row r="442">
          <cell r="A442" t="str">
            <v>Craven County</v>
          </cell>
          <cell r="B442" t="str">
            <v>NEU</v>
          </cell>
          <cell r="C442" t="str">
            <v>NEUSE</v>
          </cell>
        </row>
        <row r="443">
          <cell r="A443" t="str">
            <v>Sunset Beach</v>
          </cell>
          <cell r="B443" t="str">
            <v>LBR</v>
          </cell>
          <cell r="C443" t="str">
            <v>LUMBER</v>
          </cell>
        </row>
        <row r="444">
          <cell r="A444" t="str">
            <v>Beech Mountain</v>
          </cell>
          <cell r="B444" t="str">
            <v>WAT</v>
          </cell>
          <cell r="C444" t="str">
            <v>WATAUGA</v>
          </cell>
          <cell r="D444">
            <v>189</v>
          </cell>
          <cell r="E444" t="str">
            <v>WATAUGA</v>
          </cell>
        </row>
        <row r="445">
          <cell r="A445" t="str">
            <v>Bridgeton</v>
          </cell>
          <cell r="B445" t="str">
            <v>NEU</v>
          </cell>
          <cell r="C445" t="str">
            <v>NEUSE</v>
          </cell>
          <cell r="D445">
            <v>49</v>
          </cell>
          <cell r="E445" t="str">
            <v>CRAVEN</v>
          </cell>
        </row>
        <row r="446">
          <cell r="A446" t="str">
            <v>Cajah's Mountain</v>
          </cell>
          <cell r="B446" t="str">
            <v>CTB</v>
          </cell>
          <cell r="C446" t="str">
            <v>CATAWBA</v>
          </cell>
          <cell r="D446">
            <v>27</v>
          </cell>
          <cell r="E446" t="str">
            <v>CALDWELL</v>
          </cell>
        </row>
        <row r="447">
          <cell r="A447" t="str">
            <v>Cleveland</v>
          </cell>
          <cell r="B447" t="str">
            <v>YAD</v>
          </cell>
          <cell r="C447" t="str">
            <v>YADKIN</v>
          </cell>
          <cell r="D447">
            <v>159</v>
          </cell>
          <cell r="E447" t="str">
            <v>ROWAN</v>
          </cell>
        </row>
        <row r="448">
          <cell r="A448" t="str">
            <v>Gamewell</v>
          </cell>
          <cell r="B448" t="str">
            <v>CTB</v>
          </cell>
          <cell r="C448" t="str">
            <v>CATAWBA</v>
          </cell>
          <cell r="D448">
            <v>27</v>
          </cell>
          <cell r="E448" t="str">
            <v>CALDWELL</v>
          </cell>
        </row>
        <row r="449">
          <cell r="A449" t="str">
            <v>Havelock</v>
          </cell>
          <cell r="B449" t="str">
            <v>NEU</v>
          </cell>
          <cell r="C449" t="str">
            <v>NEUSE</v>
          </cell>
          <cell r="D449">
            <v>49</v>
          </cell>
          <cell r="E449" t="str">
            <v>CRAVEN</v>
          </cell>
        </row>
        <row r="450">
          <cell r="A450" t="str">
            <v>Henderson</v>
          </cell>
          <cell r="B450" t="str">
            <v>TAR</v>
          </cell>
          <cell r="C450" t="str">
            <v>TAR-PAMLICO</v>
          </cell>
          <cell r="D450">
            <v>181</v>
          </cell>
          <cell r="E450" t="str">
            <v>VANCE</v>
          </cell>
        </row>
        <row r="451">
          <cell r="A451" t="str">
            <v>Maggie Valley</v>
          </cell>
          <cell r="B451" t="str">
            <v>FRB</v>
          </cell>
          <cell r="C451" t="str">
            <v>FRENCH BROAD</v>
          </cell>
          <cell r="D451">
            <v>87</v>
          </cell>
          <cell r="E451" t="str">
            <v>HAYWOOD</v>
          </cell>
        </row>
        <row r="452">
          <cell r="A452" t="str">
            <v>Maysville</v>
          </cell>
          <cell r="B452" t="str">
            <v>WOK</v>
          </cell>
          <cell r="C452" t="str">
            <v>WHITE OAK</v>
          </cell>
          <cell r="D452">
            <v>103</v>
          </cell>
          <cell r="E452" t="str">
            <v>JONES</v>
          </cell>
        </row>
        <row r="453">
          <cell r="A453" t="str">
            <v>North Wilkesboro</v>
          </cell>
          <cell r="B453" t="str">
            <v>YAD</v>
          </cell>
          <cell r="C453" t="str">
            <v>YADKIN</v>
          </cell>
          <cell r="D453">
            <v>193</v>
          </cell>
          <cell r="E453" t="str">
            <v>WILKES</v>
          </cell>
        </row>
        <row r="454">
          <cell r="A454" t="str">
            <v>Rutherfordton</v>
          </cell>
          <cell r="B454" t="str">
            <v>BRD</v>
          </cell>
          <cell r="C454" t="str">
            <v>BROAD</v>
          </cell>
          <cell r="D454">
            <v>161</v>
          </cell>
          <cell r="E454" t="str">
            <v>RUTHERFORD</v>
          </cell>
        </row>
        <row r="455">
          <cell r="A455" t="str">
            <v>Spindale</v>
          </cell>
          <cell r="B455" t="str">
            <v>BRD</v>
          </cell>
          <cell r="C455" t="str">
            <v>BROAD</v>
          </cell>
          <cell r="D455">
            <v>161</v>
          </cell>
          <cell r="E455" t="str">
            <v>RUTHERFORD</v>
          </cell>
        </row>
        <row r="456">
          <cell r="A456" t="str">
            <v>Trenton</v>
          </cell>
          <cell r="B456" t="str">
            <v>NEU</v>
          </cell>
          <cell r="C456" t="str">
            <v>NEUSE</v>
          </cell>
          <cell r="D456">
            <v>103</v>
          </cell>
          <cell r="E456" t="str">
            <v>JONES</v>
          </cell>
        </row>
        <row r="457">
          <cell r="A457" t="str">
            <v>Durham County</v>
          </cell>
          <cell r="B457" t="str">
            <v>CPF</v>
          </cell>
          <cell r="C457" t="str">
            <v>CAPE FEAR</v>
          </cell>
          <cell r="D457">
            <v>63</v>
          </cell>
          <cell r="E457" t="str">
            <v>DURHAM</v>
          </cell>
        </row>
        <row r="458">
          <cell r="A458" t="str">
            <v>Stokes County</v>
          </cell>
          <cell r="B458" t="str">
            <v>ROA</v>
          </cell>
          <cell r="C458" t="str">
            <v>ROANOKE</v>
          </cell>
          <cell r="D458">
            <v>169</v>
          </cell>
          <cell r="E458" t="str">
            <v>STOKES</v>
          </cell>
        </row>
        <row r="459">
          <cell r="A459" t="str">
            <v>Cane Creek Sanitary District</v>
          </cell>
          <cell r="B459" t="str">
            <v>FRB</v>
          </cell>
          <cell r="C459" t="str">
            <v>FRENCH BROAD</v>
          </cell>
          <cell r="D459">
            <v>89</v>
          </cell>
          <cell r="E459" t="str">
            <v>HENDERSON</v>
          </cell>
        </row>
        <row r="460">
          <cell r="A460" t="str">
            <v>Clay County Water and Sewer District</v>
          </cell>
          <cell r="B460" t="str">
            <v>HIW</v>
          </cell>
          <cell r="C460" t="str">
            <v>HIWASSEE</v>
          </cell>
          <cell r="D460">
            <v>43</v>
          </cell>
          <cell r="E460" t="str">
            <v>CLAY</v>
          </cell>
        </row>
        <row r="461">
          <cell r="A461" t="str">
            <v>Contentnea Metropolitan Sewage District</v>
          </cell>
          <cell r="B461" t="str">
            <v>NEU</v>
          </cell>
          <cell r="C461" t="str">
            <v>NEUSE</v>
          </cell>
          <cell r="D461">
            <v>147</v>
          </cell>
          <cell r="E461" t="str">
            <v>PITT</v>
          </cell>
        </row>
        <row r="462">
          <cell r="A462" t="str">
            <v>Edgecombe Water and Sewer District</v>
          </cell>
          <cell r="B462" t="str">
            <v>TAR</v>
          </cell>
          <cell r="C462" t="str">
            <v>TAR-PAMLICO</v>
          </cell>
          <cell r="D462">
            <v>65</v>
          </cell>
          <cell r="E462" t="str">
            <v>EDGECOMBE</v>
          </cell>
        </row>
        <row r="463">
          <cell r="A463" t="str">
            <v>Lauringburg-Maxton Airport Commission</v>
          </cell>
          <cell r="B463" t="str">
            <v>LBR</v>
          </cell>
          <cell r="C463" t="str">
            <v>LUMBER</v>
          </cell>
          <cell r="D463">
            <v>165</v>
          </cell>
          <cell r="E463" t="str">
            <v>SCOTLAND</v>
          </cell>
        </row>
        <row r="464">
          <cell r="A464" t="str">
            <v>Maury Sanitary Land District</v>
          </cell>
          <cell r="B464" t="str">
            <v>NEU</v>
          </cell>
          <cell r="C464" t="str">
            <v>NEUSE</v>
          </cell>
          <cell r="D464">
            <v>79</v>
          </cell>
          <cell r="E464" t="str">
            <v>GREENE</v>
          </cell>
        </row>
        <row r="465">
          <cell r="A465" t="str">
            <v>Metropolitan Sewerage District of Buncombe County</v>
          </cell>
          <cell r="B465" t="str">
            <v>FRB</v>
          </cell>
          <cell r="C465" t="str">
            <v>FRENCH BROAD</v>
          </cell>
          <cell r="D465">
            <v>21</v>
          </cell>
          <cell r="E465" t="str">
            <v>BUNCOMBE</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fc.sog.unc.edu/" TargetMode="External"/><Relationship Id="rId7" Type="http://schemas.openxmlformats.org/officeDocument/2006/relationships/printerSettings" Target="../printerSettings/printerSettings1.bin"/><Relationship Id="rId2" Type="http://schemas.openxmlformats.org/officeDocument/2006/relationships/hyperlink" Target="http://www.waterrf.org/Pages/Projects.aspx?PID=184" TargetMode="External"/><Relationship Id="rId1" Type="http://schemas.openxmlformats.org/officeDocument/2006/relationships/hyperlink" Target="https://www.waterrf.org/research/projects/best-practices-customer-payment-assistance-programs" TargetMode="External"/><Relationship Id="rId6" Type="http://schemas.openxmlformats.org/officeDocument/2006/relationships/hyperlink" Target="http://efc.sog.unc.edu/" TargetMode="External"/><Relationship Id="rId5" Type="http://schemas.openxmlformats.org/officeDocument/2006/relationships/hyperlink" Target="https://www.epa.gov/waterfinancecenter/compendium-drinking-water-and-wastewater-customer-assistance-programs" TargetMode="External"/><Relationship Id="rId4" Type="http://schemas.openxmlformats.org/officeDocument/2006/relationships/hyperlink" Target="https://efc.sog.unc.edu/resource/navigating-legal-pathways-rate-funded-customer-assistance-programs-guide-water-an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ata.census.gov/cedsci/advanced" TargetMode="External"/><Relationship Id="rId3" Type="http://schemas.openxmlformats.org/officeDocument/2006/relationships/hyperlink" Target="https://data.census.gov/cedsci/advanced" TargetMode="External"/><Relationship Id="rId7" Type="http://schemas.openxmlformats.org/officeDocument/2006/relationships/hyperlink" Target="https://data.census.gov/cedsci/advanced" TargetMode="External"/><Relationship Id="rId2" Type="http://schemas.openxmlformats.org/officeDocument/2006/relationships/hyperlink" Target="https://data.census.gov/cedsci/advanced" TargetMode="External"/><Relationship Id="rId1" Type="http://schemas.openxmlformats.org/officeDocument/2006/relationships/hyperlink" Target="https://data.census.gov/cedsci/advanced" TargetMode="External"/><Relationship Id="rId6" Type="http://schemas.openxmlformats.org/officeDocument/2006/relationships/hyperlink" Target="https://data.census.gov/cedsci/advanced" TargetMode="External"/><Relationship Id="rId5" Type="http://schemas.openxmlformats.org/officeDocument/2006/relationships/hyperlink" Target="https://data.census.gov/cedsci/advanced" TargetMode="External"/><Relationship Id="rId10" Type="http://schemas.openxmlformats.org/officeDocument/2006/relationships/drawing" Target="../drawings/drawing2.xml"/><Relationship Id="rId4" Type="http://schemas.openxmlformats.org/officeDocument/2006/relationships/hyperlink" Target="https://data.census.gov/cedsci/advanced"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6:N61"/>
  <sheetViews>
    <sheetView showGridLines="0" tabSelected="1" workbookViewId="0"/>
  </sheetViews>
  <sheetFormatPr defaultColWidth="8.7109375" defaultRowHeight="12.75" x14ac:dyDescent="0.2"/>
  <cols>
    <col min="1" max="1" width="3.28515625" style="6" customWidth="1"/>
    <col min="2" max="13" width="8.7109375" style="6"/>
    <col min="14" max="14" width="3.28515625" style="6" customWidth="1"/>
    <col min="15" max="16384" width="8.7109375" style="6"/>
  </cols>
  <sheetData>
    <row r="6" spans="2:13" ht="20.25" customHeight="1" x14ac:dyDescent="0.2">
      <c r="B6" s="246" t="s">
        <v>69</v>
      </c>
      <c r="C6" s="246"/>
      <c r="D6" s="246"/>
      <c r="E6" s="246"/>
      <c r="F6" s="246"/>
      <c r="G6" s="246"/>
      <c r="H6" s="246"/>
      <c r="I6" s="246"/>
      <c r="J6" s="246"/>
      <c r="K6" s="246"/>
      <c r="L6" s="246"/>
      <c r="M6" s="246"/>
    </row>
    <row r="7" spans="2:13" ht="13.5" customHeight="1" x14ac:dyDescent="0.2">
      <c r="B7" s="96"/>
      <c r="C7" s="96"/>
      <c r="D7" s="96"/>
      <c r="E7" s="96"/>
      <c r="F7" s="96"/>
      <c r="G7" s="96"/>
      <c r="H7" s="96"/>
      <c r="I7" s="96"/>
      <c r="J7" s="96"/>
      <c r="K7" s="96"/>
      <c r="L7" s="96"/>
      <c r="M7" s="96"/>
    </row>
    <row r="8" spans="2:13" ht="15.75" x14ac:dyDescent="0.25">
      <c r="B8" s="248" t="s">
        <v>70</v>
      </c>
      <c r="C8" s="248"/>
      <c r="D8" s="248"/>
      <c r="E8" s="248"/>
      <c r="F8" s="248"/>
      <c r="G8" s="248"/>
      <c r="H8" s="248"/>
      <c r="I8" s="248"/>
      <c r="J8" s="248"/>
      <c r="K8" s="248"/>
      <c r="L8" s="248"/>
      <c r="M8" s="248"/>
    </row>
    <row r="9" spans="2:13" x14ac:dyDescent="0.2">
      <c r="B9" s="249"/>
      <c r="C9" s="249"/>
      <c r="D9" s="249"/>
      <c r="E9" s="249"/>
      <c r="F9" s="249"/>
      <c r="G9" s="249"/>
      <c r="H9" s="249"/>
      <c r="I9" s="249"/>
      <c r="J9" s="249"/>
      <c r="K9" s="249"/>
      <c r="L9" s="249"/>
      <c r="M9" s="249"/>
    </row>
    <row r="10" spans="2:13" ht="15.75" customHeight="1" x14ac:dyDescent="0.2">
      <c r="C10" s="8"/>
      <c r="D10" s="8"/>
      <c r="E10" s="8"/>
      <c r="F10" s="8"/>
      <c r="G10" s="8"/>
      <c r="H10" s="8"/>
      <c r="I10" s="8"/>
      <c r="J10" s="8"/>
      <c r="K10" s="8"/>
      <c r="L10" s="8"/>
      <c r="M10" s="8"/>
    </row>
    <row r="11" spans="2:13" ht="14.25" x14ac:dyDescent="0.2">
      <c r="B11" s="247" t="s">
        <v>71</v>
      </c>
      <c r="C11" s="247"/>
      <c r="D11" s="247"/>
      <c r="E11" s="247"/>
      <c r="F11" s="247"/>
      <c r="G11" s="247"/>
      <c r="H11" s="247"/>
      <c r="I11" s="247"/>
      <c r="J11" s="247"/>
      <c r="K11" s="247"/>
      <c r="L11" s="247"/>
      <c r="M11" s="247"/>
    </row>
    <row r="12" spans="2:13" ht="14.25" x14ac:dyDescent="0.2">
      <c r="B12" s="251" t="s">
        <v>72</v>
      </c>
      <c r="C12" s="251"/>
      <c r="D12" s="251"/>
      <c r="E12" s="251"/>
      <c r="F12" s="251"/>
      <c r="G12" s="251"/>
      <c r="H12" s="251"/>
      <c r="I12" s="251"/>
      <c r="J12" s="251"/>
      <c r="K12" s="251"/>
      <c r="L12" s="251"/>
      <c r="M12" s="251"/>
    </row>
    <row r="13" spans="2:13" x14ac:dyDescent="0.2">
      <c r="C13" s="20"/>
      <c r="D13" s="21"/>
      <c r="E13" s="21"/>
      <c r="F13" s="21"/>
      <c r="G13" s="21"/>
      <c r="H13" s="21"/>
      <c r="I13" s="21"/>
      <c r="J13" s="21"/>
      <c r="K13" s="21"/>
      <c r="L13" s="21"/>
      <c r="M13" s="21"/>
    </row>
    <row r="14" spans="2:13" ht="66" customHeight="1" x14ac:dyDescent="0.2">
      <c r="B14" s="250" t="s">
        <v>78</v>
      </c>
      <c r="C14" s="250"/>
      <c r="D14" s="250"/>
      <c r="E14" s="250"/>
      <c r="F14" s="250"/>
      <c r="G14" s="250"/>
      <c r="H14" s="250"/>
      <c r="I14" s="250"/>
      <c r="J14" s="250"/>
      <c r="K14" s="250"/>
      <c r="L14" s="40"/>
      <c r="M14" s="40"/>
    </row>
    <row r="15" spans="2:13" x14ac:dyDescent="0.2">
      <c r="B15" s="40"/>
      <c r="C15" s="40"/>
      <c r="D15" s="40"/>
      <c r="E15" s="40"/>
      <c r="F15" s="40"/>
      <c r="G15" s="40"/>
      <c r="H15" s="40"/>
      <c r="I15" s="40"/>
      <c r="J15" s="40"/>
      <c r="K15" s="40"/>
      <c r="L15" s="40"/>
      <c r="M15" s="40"/>
    </row>
    <row r="16" spans="2:13" x14ac:dyDescent="0.2">
      <c r="B16" s="40"/>
      <c r="C16" s="40"/>
      <c r="D16" s="40"/>
      <c r="E16" s="40"/>
      <c r="F16" s="40"/>
      <c r="G16" s="40"/>
      <c r="H16" s="40"/>
      <c r="I16" s="40"/>
      <c r="J16" s="40"/>
      <c r="K16" s="40"/>
      <c r="L16" s="40"/>
      <c r="M16" s="40"/>
    </row>
    <row r="17" spans="1:14" x14ac:dyDescent="0.2">
      <c r="A17" s="10"/>
      <c r="B17" s="17" t="s">
        <v>66</v>
      </c>
      <c r="C17" s="10"/>
      <c r="D17" s="10"/>
      <c r="E17" s="10"/>
      <c r="F17" s="10"/>
      <c r="G17" s="10"/>
      <c r="H17" s="10"/>
      <c r="I17" s="10"/>
      <c r="J17" s="10"/>
      <c r="K17" s="10"/>
      <c r="L17" s="10"/>
      <c r="M17" s="10"/>
      <c r="N17" s="10"/>
    </row>
    <row r="18" spans="1:14" ht="12.75" customHeight="1" x14ac:dyDescent="0.2">
      <c r="A18" s="10"/>
      <c r="B18" s="245" t="s">
        <v>73</v>
      </c>
      <c r="C18" s="245"/>
      <c r="D18" s="245"/>
      <c r="E18" s="245"/>
      <c r="F18" s="245"/>
      <c r="G18" s="245"/>
      <c r="H18" s="245"/>
      <c r="I18" s="245"/>
      <c r="J18" s="245"/>
      <c r="K18" s="245"/>
      <c r="L18" s="245"/>
      <c r="M18" s="245"/>
      <c r="N18" s="18"/>
    </row>
    <row r="19" spans="1:14" x14ac:dyDescent="0.2">
      <c r="A19" s="10"/>
      <c r="B19" s="245"/>
      <c r="C19" s="245"/>
      <c r="D19" s="245"/>
      <c r="E19" s="245"/>
      <c r="F19" s="245"/>
      <c r="G19" s="245"/>
      <c r="H19" s="245"/>
      <c r="I19" s="245"/>
      <c r="J19" s="245"/>
      <c r="K19" s="245"/>
      <c r="L19" s="245"/>
      <c r="M19" s="245"/>
      <c r="N19" s="18"/>
    </row>
    <row r="20" spans="1:14" x14ac:dyDescent="0.2">
      <c r="A20" s="10"/>
      <c r="B20" s="245"/>
      <c r="C20" s="245"/>
      <c r="D20" s="245"/>
      <c r="E20" s="245"/>
      <c r="F20" s="245"/>
      <c r="G20" s="245"/>
      <c r="H20" s="245"/>
      <c r="I20" s="245"/>
      <c r="J20" s="245"/>
      <c r="K20" s="245"/>
      <c r="L20" s="245"/>
      <c r="M20" s="245"/>
      <c r="N20" s="18"/>
    </row>
    <row r="21" spans="1:14" x14ac:dyDescent="0.2">
      <c r="A21" s="10"/>
      <c r="B21" s="245"/>
      <c r="C21" s="245"/>
      <c r="D21" s="245"/>
      <c r="E21" s="245"/>
      <c r="F21" s="245"/>
      <c r="G21" s="245"/>
      <c r="H21" s="245"/>
      <c r="I21" s="245"/>
      <c r="J21" s="245"/>
      <c r="K21" s="245"/>
      <c r="L21" s="245"/>
      <c r="M21" s="245"/>
      <c r="N21" s="18"/>
    </row>
    <row r="22" spans="1:14" x14ac:dyDescent="0.2">
      <c r="A22" s="10"/>
      <c r="B22" s="245"/>
      <c r="C22" s="245"/>
      <c r="D22" s="245"/>
      <c r="E22" s="245"/>
      <c r="F22" s="245"/>
      <c r="G22" s="245"/>
      <c r="H22" s="245"/>
      <c r="I22" s="245"/>
      <c r="J22" s="245"/>
      <c r="K22" s="245"/>
      <c r="L22" s="245"/>
      <c r="M22" s="245"/>
      <c r="N22" s="18"/>
    </row>
    <row r="23" spans="1:14" x14ac:dyDescent="0.2">
      <c r="A23" s="10"/>
      <c r="B23" s="245"/>
      <c r="C23" s="245"/>
      <c r="D23" s="245"/>
      <c r="E23" s="245"/>
      <c r="F23" s="245"/>
      <c r="G23" s="245"/>
      <c r="H23" s="245"/>
      <c r="I23" s="245"/>
      <c r="J23" s="245"/>
      <c r="K23" s="245"/>
      <c r="L23" s="245"/>
      <c r="M23" s="245"/>
      <c r="N23" s="18"/>
    </row>
    <row r="24" spans="1:14" x14ac:dyDescent="0.2">
      <c r="A24" s="10"/>
      <c r="B24" s="245"/>
      <c r="C24" s="245"/>
      <c r="D24" s="245"/>
      <c r="E24" s="245"/>
      <c r="F24" s="245"/>
      <c r="G24" s="245"/>
      <c r="H24" s="245"/>
      <c r="I24" s="245"/>
      <c r="J24" s="245"/>
      <c r="K24" s="245"/>
      <c r="L24" s="245"/>
      <c r="M24" s="245"/>
      <c r="N24" s="18"/>
    </row>
    <row r="25" spans="1:14" ht="13.5" thickBot="1" x14ac:dyDescent="0.25">
      <c r="A25" s="10"/>
      <c r="B25" s="19"/>
      <c r="C25" s="19"/>
      <c r="D25" s="19"/>
      <c r="E25" s="19"/>
      <c r="F25" s="19"/>
      <c r="G25" s="19"/>
      <c r="H25" s="19"/>
      <c r="I25" s="19"/>
      <c r="J25" s="19"/>
      <c r="K25" s="19"/>
      <c r="L25" s="19"/>
      <c r="M25" s="19"/>
      <c r="N25" s="18"/>
    </row>
    <row r="26" spans="1:14" x14ac:dyDescent="0.2">
      <c r="A26" s="10"/>
      <c r="B26" s="253" t="s">
        <v>41</v>
      </c>
      <c r="C26" s="254"/>
      <c r="D26" s="254"/>
      <c r="E26" s="254"/>
      <c r="F26" s="254"/>
      <c r="G26" s="254"/>
      <c r="H26" s="255" t="s">
        <v>67</v>
      </c>
      <c r="I26" s="255"/>
      <c r="J26" s="255"/>
      <c r="K26" s="255"/>
      <c r="L26" s="255"/>
      <c r="M26" s="256"/>
      <c r="N26" s="18"/>
    </row>
    <row r="27" spans="1:14" x14ac:dyDescent="0.2">
      <c r="A27" s="10"/>
      <c r="B27" s="257" t="s">
        <v>42</v>
      </c>
      <c r="C27" s="258"/>
      <c r="D27" s="258"/>
      <c r="E27" s="258"/>
      <c r="F27" s="258"/>
      <c r="G27" s="258"/>
      <c r="H27" s="258"/>
      <c r="I27" s="258"/>
      <c r="J27" s="258"/>
      <c r="K27" s="258"/>
      <c r="L27" s="258"/>
      <c r="M27" s="259"/>
      <c r="N27" s="18"/>
    </row>
    <row r="28" spans="1:14" x14ac:dyDescent="0.2">
      <c r="A28" s="10"/>
      <c r="B28" s="106"/>
      <c r="C28" s="105"/>
      <c r="D28" s="105"/>
      <c r="E28" s="105"/>
      <c r="F28" s="105"/>
      <c r="G28" s="105"/>
      <c r="H28" s="105"/>
      <c r="I28" s="105"/>
      <c r="J28" s="105"/>
      <c r="K28" s="105"/>
      <c r="L28" s="105"/>
      <c r="M28" s="107"/>
      <c r="N28" s="18"/>
    </row>
    <row r="29" spans="1:14" ht="12.75" customHeight="1" x14ac:dyDescent="0.2">
      <c r="A29" s="10"/>
      <c r="B29" s="257" t="s">
        <v>74</v>
      </c>
      <c r="C29" s="258"/>
      <c r="D29" s="258"/>
      <c r="E29" s="258"/>
      <c r="F29" s="258"/>
      <c r="G29" s="258"/>
      <c r="H29" s="258"/>
      <c r="I29" s="258"/>
      <c r="J29" s="258"/>
      <c r="K29" s="258"/>
      <c r="L29" s="258"/>
      <c r="M29" s="259"/>
      <c r="N29" s="18"/>
    </row>
    <row r="30" spans="1:14" x14ac:dyDescent="0.2">
      <c r="A30" s="10"/>
      <c r="B30" s="261" t="s">
        <v>75</v>
      </c>
      <c r="C30" s="262"/>
      <c r="D30" s="262"/>
      <c r="E30" s="262"/>
      <c r="F30" s="262"/>
      <c r="G30" s="262"/>
      <c r="H30" s="262"/>
      <c r="I30" s="262"/>
      <c r="J30" s="262"/>
      <c r="K30" s="262"/>
      <c r="L30" s="262"/>
      <c r="M30" s="263"/>
      <c r="N30" s="18"/>
    </row>
    <row r="31" spans="1:14" x14ac:dyDescent="0.2">
      <c r="A31" s="10"/>
      <c r="B31" s="106"/>
      <c r="C31" s="105"/>
      <c r="D31" s="105"/>
      <c r="E31" s="105"/>
      <c r="F31" s="105"/>
      <c r="G31" s="105"/>
      <c r="H31" s="105"/>
      <c r="I31" s="105"/>
      <c r="J31" s="105"/>
      <c r="K31" s="105"/>
      <c r="L31" s="105"/>
      <c r="M31" s="107"/>
      <c r="N31" s="18"/>
    </row>
    <row r="32" spans="1:14" ht="12.75" customHeight="1" thickBot="1" x14ac:dyDescent="0.25">
      <c r="A32" s="10"/>
      <c r="B32" s="266" t="s">
        <v>77</v>
      </c>
      <c r="C32" s="267"/>
      <c r="D32" s="267"/>
      <c r="E32" s="267"/>
      <c r="F32" s="264" t="s">
        <v>76</v>
      </c>
      <c r="G32" s="264"/>
      <c r="H32" s="264"/>
      <c r="I32" s="264"/>
      <c r="J32" s="264"/>
      <c r="K32" s="264"/>
      <c r="L32" s="264"/>
      <c r="M32" s="265"/>
      <c r="N32" s="18"/>
    </row>
    <row r="33" spans="1:14" x14ac:dyDescent="0.2">
      <c r="A33" s="10"/>
      <c r="B33" s="18"/>
      <c r="C33" s="18"/>
      <c r="D33" s="18"/>
      <c r="E33" s="18"/>
      <c r="F33" s="18"/>
      <c r="G33" s="18"/>
      <c r="H33" s="18"/>
      <c r="I33" s="18"/>
      <c r="J33" s="18"/>
      <c r="K33" s="18"/>
      <c r="L33" s="18"/>
      <c r="M33" s="18"/>
      <c r="N33" s="18"/>
    </row>
    <row r="34" spans="1:14" x14ac:dyDescent="0.2">
      <c r="A34" s="10"/>
      <c r="B34" s="17" t="s">
        <v>68</v>
      </c>
      <c r="C34" s="18"/>
      <c r="D34" s="18"/>
      <c r="E34" s="18"/>
      <c r="F34" s="18"/>
      <c r="G34" s="18"/>
      <c r="H34" s="18"/>
      <c r="I34" s="18"/>
      <c r="J34" s="18"/>
      <c r="K34" s="18"/>
      <c r="L34" s="18"/>
      <c r="M34" s="18"/>
      <c r="N34" s="18"/>
    </row>
    <row r="35" spans="1:14" ht="12.75" customHeight="1" x14ac:dyDescent="0.2">
      <c r="A35" s="10"/>
      <c r="B35" s="245" t="s">
        <v>167</v>
      </c>
      <c r="C35" s="245"/>
      <c r="D35" s="245"/>
      <c r="E35" s="245"/>
      <c r="F35" s="245"/>
      <c r="G35" s="245"/>
      <c r="H35" s="245"/>
      <c r="I35" s="245"/>
      <c r="J35" s="245"/>
      <c r="K35" s="245"/>
      <c r="L35" s="245"/>
      <c r="M35" s="245"/>
      <c r="N35" s="18"/>
    </row>
    <row r="36" spans="1:14" x14ac:dyDescent="0.2">
      <c r="A36" s="10"/>
      <c r="B36" s="245"/>
      <c r="C36" s="245"/>
      <c r="D36" s="245"/>
      <c r="E36" s="245"/>
      <c r="F36" s="245"/>
      <c r="G36" s="245"/>
      <c r="H36" s="245"/>
      <c r="I36" s="245"/>
      <c r="J36" s="245"/>
      <c r="K36" s="245"/>
      <c r="L36" s="245"/>
      <c r="M36" s="245"/>
      <c r="N36" s="18"/>
    </row>
    <row r="37" spans="1:14" x14ac:dyDescent="0.2">
      <c r="A37" s="10"/>
      <c r="B37" s="245"/>
      <c r="C37" s="245"/>
      <c r="D37" s="245"/>
      <c r="E37" s="245"/>
      <c r="F37" s="245"/>
      <c r="G37" s="245"/>
      <c r="H37" s="245"/>
      <c r="I37" s="245"/>
      <c r="J37" s="245"/>
      <c r="K37" s="245"/>
      <c r="L37" s="245"/>
      <c r="M37" s="245"/>
      <c r="N37" s="18"/>
    </row>
    <row r="38" spans="1:14" x14ac:dyDescent="0.2">
      <c r="A38" s="10"/>
      <c r="B38" s="245"/>
      <c r="C38" s="245"/>
      <c r="D38" s="245"/>
      <c r="E38" s="245"/>
      <c r="F38" s="245"/>
      <c r="G38" s="245"/>
      <c r="H38" s="245"/>
      <c r="I38" s="245"/>
      <c r="J38" s="245"/>
      <c r="K38" s="245"/>
      <c r="L38" s="245"/>
      <c r="M38" s="245"/>
      <c r="N38" s="18"/>
    </row>
    <row r="39" spans="1:14" x14ac:dyDescent="0.2">
      <c r="A39" s="10"/>
      <c r="B39" s="245"/>
      <c r="C39" s="245"/>
      <c r="D39" s="245"/>
      <c r="E39" s="245"/>
      <c r="F39" s="245"/>
      <c r="G39" s="245"/>
      <c r="H39" s="245"/>
      <c r="I39" s="245"/>
      <c r="J39" s="245"/>
      <c r="K39" s="245"/>
      <c r="L39" s="245"/>
      <c r="M39" s="245"/>
      <c r="N39" s="18"/>
    </row>
    <row r="40" spans="1:14" x14ac:dyDescent="0.2">
      <c r="A40" s="10"/>
      <c r="B40" s="245"/>
      <c r="C40" s="245"/>
      <c r="D40" s="245"/>
      <c r="E40" s="245"/>
      <c r="F40" s="245"/>
      <c r="G40" s="245"/>
      <c r="H40" s="245"/>
      <c r="I40" s="245"/>
      <c r="J40" s="245"/>
      <c r="K40" s="245"/>
      <c r="L40" s="245"/>
      <c r="M40" s="245"/>
      <c r="N40" s="18"/>
    </row>
    <row r="41" spans="1:14" x14ac:dyDescent="0.2">
      <c r="A41" s="10"/>
      <c r="B41" s="245"/>
      <c r="C41" s="245"/>
      <c r="D41" s="245"/>
      <c r="E41" s="245"/>
      <c r="F41" s="245"/>
      <c r="G41" s="245"/>
      <c r="H41" s="245"/>
      <c r="I41" s="245"/>
      <c r="J41" s="245"/>
      <c r="K41" s="245"/>
      <c r="L41" s="245"/>
      <c r="M41" s="245"/>
      <c r="N41" s="18"/>
    </row>
    <row r="42" spans="1:14" x14ac:dyDescent="0.2">
      <c r="A42" s="10"/>
      <c r="B42" s="245"/>
      <c r="C42" s="245"/>
      <c r="D42" s="245"/>
      <c r="E42" s="245"/>
      <c r="F42" s="245"/>
      <c r="G42" s="245"/>
      <c r="H42" s="245"/>
      <c r="I42" s="245"/>
      <c r="J42" s="245"/>
      <c r="K42" s="245"/>
      <c r="L42" s="245"/>
      <c r="M42" s="245"/>
      <c r="N42" s="18"/>
    </row>
    <row r="43" spans="1:14" x14ac:dyDescent="0.2">
      <c r="A43" s="10"/>
      <c r="B43" s="95"/>
      <c r="C43" s="95"/>
      <c r="D43" s="95"/>
      <c r="E43" s="95"/>
      <c r="F43" s="95"/>
      <c r="G43" s="95"/>
      <c r="H43" s="95"/>
      <c r="I43" s="95"/>
      <c r="J43" s="95"/>
      <c r="K43" s="95"/>
      <c r="L43" s="95"/>
      <c r="M43" s="95"/>
      <c r="N43" s="18"/>
    </row>
    <row r="44" spans="1:14" x14ac:dyDescent="0.2">
      <c r="B44" s="9" t="s">
        <v>31</v>
      </c>
    </row>
    <row r="45" spans="1:14" ht="12.75" customHeight="1" x14ac:dyDescent="0.2">
      <c r="B45" s="260" t="s">
        <v>79</v>
      </c>
      <c r="C45" s="260"/>
      <c r="D45" s="260"/>
      <c r="E45" s="260"/>
      <c r="F45" s="260"/>
      <c r="G45" s="260"/>
      <c r="H45" s="260"/>
      <c r="I45" s="260"/>
      <c r="J45" s="260"/>
      <c r="K45" s="260"/>
      <c r="L45" s="260"/>
      <c r="M45" s="260"/>
    </row>
    <row r="46" spans="1:14" x14ac:dyDescent="0.2">
      <c r="B46" s="260"/>
      <c r="C46" s="260"/>
      <c r="D46" s="260"/>
      <c r="E46" s="260"/>
      <c r="F46" s="260"/>
      <c r="G46" s="260"/>
      <c r="H46" s="260"/>
      <c r="I46" s="260"/>
      <c r="J46" s="260"/>
      <c r="K46" s="260"/>
      <c r="L46" s="260"/>
      <c r="M46" s="260"/>
    </row>
    <row r="47" spans="1:14" x14ac:dyDescent="0.2">
      <c r="B47" s="260"/>
      <c r="C47" s="260"/>
      <c r="D47" s="260"/>
      <c r="E47" s="260"/>
      <c r="F47" s="260"/>
      <c r="G47" s="260"/>
      <c r="H47" s="260"/>
      <c r="I47" s="260"/>
      <c r="J47" s="260"/>
      <c r="K47" s="260"/>
      <c r="L47" s="260"/>
      <c r="M47" s="260"/>
    </row>
    <row r="48" spans="1:14" x14ac:dyDescent="0.2">
      <c r="B48" s="260"/>
      <c r="C48" s="260"/>
      <c r="D48" s="260"/>
      <c r="E48" s="260"/>
      <c r="F48" s="260"/>
      <c r="G48" s="260"/>
      <c r="H48" s="260"/>
      <c r="I48" s="260"/>
      <c r="J48" s="260"/>
      <c r="K48" s="260"/>
      <c r="L48" s="260"/>
      <c r="M48" s="260"/>
    </row>
    <row r="49" spans="2:13" x14ac:dyDescent="0.2">
      <c r="B49" s="260"/>
      <c r="C49" s="260"/>
      <c r="D49" s="260"/>
      <c r="E49" s="260"/>
      <c r="F49" s="260"/>
      <c r="G49" s="260"/>
      <c r="H49" s="260"/>
      <c r="I49" s="260"/>
      <c r="J49" s="260"/>
      <c r="K49" s="260"/>
      <c r="L49" s="260"/>
      <c r="M49" s="260"/>
    </row>
    <row r="50" spans="2:13" x14ac:dyDescent="0.2">
      <c r="B50" s="11"/>
      <c r="C50" s="11"/>
      <c r="D50" s="11"/>
      <c r="E50" s="11"/>
      <c r="F50" s="11"/>
      <c r="G50" s="11"/>
      <c r="H50" s="11"/>
      <c r="I50" s="11"/>
      <c r="J50" s="11"/>
      <c r="K50" s="11"/>
      <c r="L50" s="11"/>
      <c r="M50" s="11"/>
    </row>
    <row r="51" spans="2:13" x14ac:dyDescent="0.2">
      <c r="B51" s="9" t="s">
        <v>32</v>
      </c>
    </row>
    <row r="52" spans="2:13" ht="12.75" customHeight="1" x14ac:dyDescent="0.2">
      <c r="B52" s="260" t="s">
        <v>80</v>
      </c>
      <c r="C52" s="260"/>
      <c r="D52" s="260"/>
      <c r="E52" s="260"/>
      <c r="F52" s="260"/>
      <c r="G52" s="260"/>
      <c r="H52" s="260"/>
      <c r="I52" s="260"/>
      <c r="J52" s="260"/>
      <c r="K52" s="260"/>
      <c r="L52" s="260"/>
      <c r="M52" s="260"/>
    </row>
    <row r="53" spans="2:13" x14ac:dyDescent="0.2">
      <c r="B53" s="260"/>
      <c r="C53" s="260"/>
      <c r="D53" s="260"/>
      <c r="E53" s="260"/>
      <c r="F53" s="260"/>
      <c r="G53" s="260"/>
      <c r="H53" s="260"/>
      <c r="I53" s="260"/>
      <c r="J53" s="260"/>
      <c r="K53" s="260"/>
      <c r="L53" s="260"/>
      <c r="M53" s="260"/>
    </row>
    <row r="54" spans="2:13" x14ac:dyDescent="0.2">
      <c r="B54" s="260"/>
      <c r="C54" s="260"/>
      <c r="D54" s="260"/>
      <c r="E54" s="260"/>
      <c r="F54" s="260"/>
      <c r="G54" s="260"/>
      <c r="H54" s="260"/>
      <c r="I54" s="260"/>
      <c r="J54" s="260"/>
      <c r="K54" s="260"/>
      <c r="L54" s="260"/>
      <c r="M54" s="260"/>
    </row>
    <row r="55" spans="2:13" x14ac:dyDescent="0.2">
      <c r="B55" s="11"/>
      <c r="C55" s="11"/>
      <c r="D55" s="11"/>
      <c r="E55" s="11"/>
      <c r="F55" s="11"/>
      <c r="G55" s="11"/>
      <c r="H55" s="11"/>
      <c r="I55" s="11"/>
      <c r="J55" s="11"/>
      <c r="K55" s="11"/>
      <c r="L55" s="11"/>
      <c r="M55" s="11"/>
    </row>
    <row r="56" spans="2:13" ht="12.75" customHeight="1" x14ac:dyDescent="0.2">
      <c r="B56" s="260" t="s">
        <v>81</v>
      </c>
      <c r="C56" s="260"/>
      <c r="D56" s="260"/>
      <c r="E56" s="260"/>
      <c r="F56" s="260"/>
      <c r="G56" s="260"/>
      <c r="H56" s="260"/>
      <c r="I56" s="260"/>
      <c r="J56" s="260"/>
      <c r="K56" s="260"/>
      <c r="L56" s="260"/>
      <c r="M56" s="260"/>
    </row>
    <row r="57" spans="2:13" x14ac:dyDescent="0.2">
      <c r="B57" s="260"/>
      <c r="C57" s="260"/>
      <c r="D57" s="260"/>
      <c r="E57" s="260"/>
      <c r="F57" s="260"/>
      <c r="G57" s="260"/>
      <c r="H57" s="260"/>
      <c r="I57" s="260"/>
      <c r="J57" s="260"/>
      <c r="K57" s="260"/>
      <c r="L57" s="260"/>
      <c r="M57" s="260"/>
    </row>
    <row r="59" spans="2:13" x14ac:dyDescent="0.2">
      <c r="B59" s="252" t="s">
        <v>160</v>
      </c>
      <c r="C59" s="252"/>
      <c r="D59" s="252"/>
      <c r="E59" s="252"/>
      <c r="F59" s="252"/>
      <c r="G59" s="252"/>
      <c r="H59" s="252"/>
      <c r="I59" s="252"/>
      <c r="J59" s="252"/>
      <c r="K59" s="252"/>
      <c r="L59" s="252"/>
      <c r="M59" s="252"/>
    </row>
    <row r="60" spans="2:13" x14ac:dyDescent="0.2">
      <c r="B60" s="252"/>
      <c r="C60" s="252"/>
      <c r="D60" s="252"/>
      <c r="E60" s="252"/>
      <c r="F60" s="252"/>
      <c r="G60" s="252"/>
      <c r="H60" s="252"/>
      <c r="I60" s="252"/>
      <c r="J60" s="252"/>
      <c r="K60" s="252"/>
      <c r="L60" s="252"/>
      <c r="M60" s="252"/>
    </row>
    <row r="61" spans="2:13" x14ac:dyDescent="0.2">
      <c r="B61" s="252" t="s">
        <v>161</v>
      </c>
      <c r="C61" s="252"/>
      <c r="D61" s="252"/>
      <c r="E61" s="252"/>
      <c r="F61" s="252"/>
      <c r="G61" s="252"/>
      <c r="H61" s="252"/>
      <c r="I61" s="252"/>
      <c r="J61" s="252"/>
      <c r="K61" s="252"/>
      <c r="L61" s="252"/>
      <c r="M61" s="252"/>
    </row>
  </sheetData>
  <sheetProtection algorithmName="SHA-512" hashValue="dCH3mUkg6cYs0S8yaWV/sc1xy4zYSfMhNWmVTeN6U4LuZsDnzbZ88ID/yfxohyF6GF7adzwQbeXLvCNwZhIkrQ==" saltValue="VWFaC5946if0Hko1R3il+A==" spinCount="100000" sheet="1"/>
  <mergeCells count="20">
    <mergeCell ref="B61:M61"/>
    <mergeCell ref="B26:G26"/>
    <mergeCell ref="H26:M26"/>
    <mergeCell ref="B27:M27"/>
    <mergeCell ref="B56:M57"/>
    <mergeCell ref="B59:M60"/>
    <mergeCell ref="B29:M29"/>
    <mergeCell ref="B30:M30"/>
    <mergeCell ref="B45:M49"/>
    <mergeCell ref="B52:M54"/>
    <mergeCell ref="F32:M32"/>
    <mergeCell ref="B32:E32"/>
    <mergeCell ref="B35:M42"/>
    <mergeCell ref="B18:M24"/>
    <mergeCell ref="B6:M6"/>
    <mergeCell ref="B11:M11"/>
    <mergeCell ref="B8:M8"/>
    <mergeCell ref="B9:M9"/>
    <mergeCell ref="B14:K14"/>
    <mergeCell ref="B12:M12"/>
  </mergeCells>
  <hyperlinks>
    <hyperlink ref="H26:M26" r:id="rId1" display="Best Practices in Bill Payment Assistance Programs" xr:uid="{00000000-0004-0000-0000-000000000000}"/>
    <hyperlink ref="B26:G26" r:id="rId2" display="Find out more about Water Affordability Programs and" xr:uid="{00000000-0004-0000-0000-000001000000}"/>
    <hyperlink ref="B61:M61" r:id="rId3" display="Download the latest version of this tool at http://www.efc.sog.unc.edu (find it in Resources / Tools), or at http://www.waterrf.org." xr:uid="{00000000-0004-0000-0000-000002000000}"/>
    <hyperlink ref="B30:M30" r:id="rId4" display="in the Navigating Legal Pathways to Rate-Funded Customer Assistance Programs guidebook." xr:uid="{14FEEAFC-1F19-4003-A3E1-AA13729E52C1}"/>
    <hyperlink ref="F32:M32" r:id="rId5" display="Compendium of Drinking Water and Wastewater Customer Assistance Programs." xr:uid="{E9B2314C-9A28-483A-8FD8-729C81EFF0EF}"/>
    <hyperlink ref="B12:M12" r:id="rId6" display="http://efc.sog.unc.edu/" xr:uid="{2846FC49-2980-4B89-BBE5-A4122103D1B7}"/>
  </hyperlinks>
  <pageMargins left="0.7" right="0.7" top="0.75" bottom="0.75" header="0.3" footer="0.3"/>
  <pageSetup scale="83"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AS236"/>
  <sheetViews>
    <sheetView showGridLines="0" zoomScaleNormal="100" workbookViewId="0">
      <pane xSplit="2" ySplit="2" topLeftCell="C3" activePane="bottomRight" state="frozen"/>
      <selection pane="topRight" activeCell="C1" sqref="C1"/>
      <selection pane="bottomLeft" activeCell="A3" sqref="A3"/>
      <selection pane="bottomRight" activeCell="B7" sqref="B7:D7"/>
    </sheetView>
  </sheetViews>
  <sheetFormatPr defaultColWidth="11.42578125" defaultRowHeight="12.75" x14ac:dyDescent="0.2"/>
  <cols>
    <col min="1" max="1" width="45.7109375" style="1" customWidth="1"/>
    <col min="2" max="2" width="21" style="1" customWidth="1"/>
    <col min="3" max="25" width="12" style="1" customWidth="1"/>
    <col min="26" max="16384" width="11.42578125" style="1"/>
  </cols>
  <sheetData>
    <row r="1" spans="1:11" ht="20.25" customHeight="1" x14ac:dyDescent="0.2">
      <c r="A1" s="246" t="str">
        <f>'Cover Page'!$B$6</f>
        <v>Bill Payment Assistance Program Cost Estimation for Water Utilities</v>
      </c>
      <c r="B1" s="246"/>
      <c r="C1" s="246"/>
      <c r="D1" s="246"/>
      <c r="E1" s="246"/>
      <c r="F1" s="246"/>
      <c r="G1" s="246"/>
      <c r="H1" s="12"/>
      <c r="I1" s="12"/>
      <c r="J1" s="12"/>
      <c r="K1" s="12"/>
    </row>
    <row r="2" spans="1:11" ht="12" customHeight="1" x14ac:dyDescent="0.2">
      <c r="A2" s="283" t="s">
        <v>166</v>
      </c>
      <c r="B2" s="283"/>
      <c r="C2" s="283"/>
      <c r="D2" s="283"/>
      <c r="E2" s="283"/>
      <c r="F2" s="283"/>
      <c r="G2" s="283"/>
      <c r="H2" s="12"/>
      <c r="I2" s="12"/>
      <c r="J2" s="12"/>
      <c r="K2" s="12"/>
    </row>
    <row r="3" spans="1:11" ht="13.5" thickBot="1" x14ac:dyDescent="0.25"/>
    <row r="4" spans="1:11" s="23" customFormat="1" ht="28.5" customHeight="1" thickBot="1" x14ac:dyDescent="0.25">
      <c r="B4" s="68" t="s">
        <v>33</v>
      </c>
      <c r="C4" s="270" t="s">
        <v>14</v>
      </c>
      <c r="D4" s="271"/>
    </row>
    <row r="6" spans="1:11" s="2" customFormat="1" x14ac:dyDescent="0.2">
      <c r="A6" s="7"/>
    </row>
    <row r="7" spans="1:11" x14ac:dyDescent="0.2">
      <c r="A7" s="5" t="s">
        <v>34</v>
      </c>
      <c r="B7" s="384" t="s">
        <v>223</v>
      </c>
      <c r="C7" s="384"/>
      <c r="D7" s="384"/>
      <c r="E7" s="3"/>
    </row>
    <row r="8" spans="1:11" x14ac:dyDescent="0.2">
      <c r="A8" s="5" t="s">
        <v>82</v>
      </c>
      <c r="B8" s="385"/>
      <c r="C8" s="385"/>
      <c r="D8" s="385"/>
      <c r="E8" s="3"/>
    </row>
    <row r="9" spans="1:11" x14ac:dyDescent="0.2">
      <c r="A9" s="5" t="s">
        <v>91</v>
      </c>
      <c r="B9" s="386"/>
      <c r="C9" s="386"/>
      <c r="D9" s="386"/>
      <c r="E9" s="3"/>
    </row>
    <row r="10" spans="1:11" s="45" customFormat="1" x14ac:dyDescent="0.2">
      <c r="D10" s="39"/>
    </row>
    <row r="11" spans="1:11" s="2" customFormat="1" x14ac:dyDescent="0.2">
      <c r="A11" s="33" t="s">
        <v>93</v>
      </c>
      <c r="B11" s="24"/>
      <c r="C11" s="46">
        <v>25000</v>
      </c>
      <c r="D11" s="24"/>
      <c r="E11" s="25"/>
    </row>
    <row r="12" spans="1:11" s="2" customFormat="1" x14ac:dyDescent="0.2">
      <c r="A12" s="33"/>
      <c r="B12" s="24"/>
      <c r="C12" s="24"/>
      <c r="D12" s="24"/>
      <c r="E12" s="25"/>
    </row>
    <row r="13" spans="1:11" s="2" customFormat="1" x14ac:dyDescent="0.2">
      <c r="A13" s="4" t="s">
        <v>92</v>
      </c>
      <c r="D13" s="24"/>
      <c r="E13" s="25"/>
    </row>
    <row r="14" spans="1:11" s="2" customFormat="1" x14ac:dyDescent="0.2">
      <c r="A14" s="2" t="s">
        <v>63</v>
      </c>
      <c r="B14" s="268" t="s">
        <v>64</v>
      </c>
      <c r="C14" s="268"/>
      <c r="D14" s="268"/>
    </row>
    <row r="15" spans="1:11" s="2" customFormat="1" ht="14.25" x14ac:dyDescent="0.2">
      <c r="A15" s="2" t="s">
        <v>169</v>
      </c>
      <c r="B15" s="24"/>
      <c r="C15" s="26"/>
      <c r="D15" s="24"/>
      <c r="E15" s="25"/>
    </row>
    <row r="16" spans="1:11" s="2" customFormat="1" ht="14.25" x14ac:dyDescent="0.2">
      <c r="A16" s="2" t="s">
        <v>94</v>
      </c>
      <c r="B16" s="24"/>
      <c r="C16" s="26"/>
      <c r="D16" s="24"/>
      <c r="E16" s="25"/>
    </row>
    <row r="17" spans="1:45" s="2" customFormat="1" ht="14.25" x14ac:dyDescent="0.2">
      <c r="A17" s="2" t="s">
        <v>95</v>
      </c>
      <c r="B17" s="24"/>
      <c r="C17" s="26"/>
      <c r="D17" s="24"/>
      <c r="E17" s="25"/>
    </row>
    <row r="18" spans="1:45" s="2" customFormat="1" ht="14.25" x14ac:dyDescent="0.2">
      <c r="A18" s="2" t="s">
        <v>171</v>
      </c>
      <c r="B18" s="24"/>
      <c r="C18" s="26"/>
      <c r="D18" s="24"/>
      <c r="E18" s="25"/>
    </row>
    <row r="19" spans="1:45" s="2" customFormat="1" x14ac:dyDescent="0.2">
      <c r="A19" s="2" t="s">
        <v>83</v>
      </c>
      <c r="B19" s="24"/>
      <c r="C19" s="24"/>
      <c r="D19" s="24"/>
      <c r="E19" s="25"/>
    </row>
    <row r="20" spans="1:45" s="2" customFormat="1" x14ac:dyDescent="0.2">
      <c r="A20" s="25" t="s">
        <v>84</v>
      </c>
      <c r="B20" s="24"/>
      <c r="C20" s="24"/>
      <c r="D20" s="24"/>
      <c r="E20" s="25"/>
      <c r="Y20" s="140"/>
      <c r="Z20" s="140"/>
      <c r="AA20" s="140"/>
      <c r="AB20" s="140"/>
      <c r="AC20" s="140"/>
      <c r="AD20" s="140"/>
      <c r="AE20" s="140"/>
      <c r="AF20" s="140"/>
      <c r="AG20" s="140"/>
      <c r="AH20" s="140"/>
      <c r="AI20" s="140"/>
      <c r="AJ20" s="140"/>
    </row>
    <row r="21" spans="1:45" s="2" customFormat="1" ht="13.5" customHeight="1" x14ac:dyDescent="0.2">
      <c r="A21" s="2" t="s">
        <v>85</v>
      </c>
      <c r="B21" s="24"/>
      <c r="C21" s="24"/>
      <c r="D21" s="24"/>
      <c r="E21" s="25"/>
      <c r="X21" s="143"/>
      <c r="Y21" s="143"/>
      <c r="Z21" s="143"/>
      <c r="AA21" s="143"/>
      <c r="AB21" s="143"/>
      <c r="AC21" s="143"/>
      <c r="AD21" s="143"/>
      <c r="AE21" s="143"/>
      <c r="AF21" s="143"/>
      <c r="AG21" s="143"/>
      <c r="AH21" s="143"/>
      <c r="AI21" s="140"/>
      <c r="AJ21" s="140"/>
    </row>
    <row r="22" spans="1:45" s="2" customFormat="1" ht="14.25" x14ac:dyDescent="0.2">
      <c r="A22" s="2" t="s">
        <v>86</v>
      </c>
      <c r="B22" s="24"/>
      <c r="C22" s="26"/>
      <c r="G22" s="27">
        <v>2019</v>
      </c>
      <c r="X22" s="143"/>
      <c r="Y22" s="143"/>
      <c r="Z22" s="143"/>
      <c r="AA22" s="143"/>
      <c r="AB22" s="143"/>
      <c r="AC22" s="143"/>
      <c r="AD22" s="143"/>
      <c r="AE22" s="143"/>
      <c r="AF22" s="143"/>
      <c r="AG22" s="143"/>
      <c r="AH22" s="143"/>
      <c r="AI22" s="143"/>
      <c r="AJ22" s="143"/>
      <c r="AK22" s="143"/>
    </row>
    <row r="23" spans="1:45" s="2" customFormat="1" ht="13.5" customHeight="1" x14ac:dyDescent="0.2">
      <c r="A23" s="2" t="s">
        <v>87</v>
      </c>
      <c r="B23" s="24"/>
      <c r="C23" s="24"/>
      <c r="D23" s="24"/>
      <c r="E23" s="25"/>
      <c r="X23" s="143"/>
      <c r="Y23" s="143"/>
      <c r="Z23" s="143"/>
      <c r="AA23" s="143"/>
      <c r="AB23" s="143"/>
      <c r="AC23" s="143"/>
      <c r="AD23" s="143"/>
      <c r="AE23" s="143"/>
      <c r="AF23" s="143"/>
      <c r="AG23" s="143"/>
      <c r="AH23" s="143"/>
      <c r="AI23" s="143"/>
      <c r="AJ23" s="143"/>
      <c r="AK23" s="143"/>
    </row>
    <row r="24" spans="1:45" s="2" customFormat="1" ht="14.25" x14ac:dyDescent="0.2">
      <c r="A24" s="2" t="s">
        <v>177</v>
      </c>
      <c r="B24" s="24"/>
      <c r="C24" s="26"/>
      <c r="D24" s="24"/>
      <c r="E24" s="25"/>
      <c r="H24" s="177"/>
      <c r="X24" s="143"/>
      <c r="Y24" s="143"/>
      <c r="Z24" s="143"/>
      <c r="AA24" s="143"/>
      <c r="AB24" s="143"/>
      <c r="AC24" s="143"/>
      <c r="AD24" s="143"/>
      <c r="AE24" s="143"/>
      <c r="AF24" s="143"/>
      <c r="AG24" s="143"/>
      <c r="AH24" s="143"/>
      <c r="AI24" s="143"/>
      <c r="AJ24" s="143"/>
      <c r="AK24" s="143"/>
    </row>
    <row r="25" spans="1:45" s="2" customFormat="1" ht="14.25" x14ac:dyDescent="0.2">
      <c r="A25" s="2" t="s">
        <v>162</v>
      </c>
      <c r="B25" s="24"/>
      <c r="C25" s="26"/>
      <c r="D25" s="24"/>
      <c r="E25" s="25"/>
      <c r="H25" s="177"/>
      <c r="X25" s="143"/>
      <c r="Y25" s="143"/>
      <c r="Z25" s="143"/>
      <c r="AA25" s="143"/>
      <c r="AB25" s="143"/>
      <c r="AC25" s="143"/>
      <c r="AD25" s="143"/>
      <c r="AE25" s="143"/>
      <c r="AF25" s="143"/>
      <c r="AG25" s="143"/>
      <c r="AH25" s="143"/>
      <c r="AI25" s="143"/>
      <c r="AJ25" s="143"/>
      <c r="AK25" s="143"/>
    </row>
    <row r="26" spans="1:45" s="2" customFormat="1" ht="14.25" x14ac:dyDescent="0.2">
      <c r="A26" s="2" t="s">
        <v>163</v>
      </c>
      <c r="B26" s="24"/>
      <c r="C26" s="26"/>
      <c r="D26" s="24"/>
      <c r="E26" s="25"/>
      <c r="H26" s="177"/>
      <c r="X26" s="152"/>
      <c r="Y26" s="152"/>
      <c r="Z26" s="152"/>
      <c r="AA26" s="143"/>
      <c r="AB26" s="143"/>
      <c r="AC26" s="143"/>
      <c r="AD26" s="143"/>
      <c r="AE26" s="143"/>
      <c r="AF26" s="143"/>
      <c r="AG26" s="143"/>
      <c r="AH26" s="143"/>
      <c r="AI26" s="143"/>
      <c r="AJ26" s="143"/>
      <c r="AK26" s="143"/>
    </row>
    <row r="27" spans="1:45" s="2" customFormat="1" ht="14.25" x14ac:dyDescent="0.2">
      <c r="B27" s="24"/>
      <c r="C27" s="26"/>
      <c r="D27" s="24"/>
      <c r="E27" s="25"/>
      <c r="H27" s="177"/>
      <c r="X27" s="152"/>
      <c r="Y27" s="152"/>
      <c r="Z27" s="152"/>
      <c r="AA27" s="143"/>
      <c r="AB27" s="143"/>
      <c r="AC27" s="143"/>
      <c r="AD27" s="143"/>
      <c r="AE27" s="143"/>
      <c r="AF27" s="143"/>
      <c r="AG27" s="143"/>
      <c r="AH27" s="143"/>
      <c r="AI27" s="143"/>
      <c r="AJ27" s="143"/>
      <c r="AK27" s="143"/>
    </row>
    <row r="28" spans="1:45" ht="15.75" customHeight="1" x14ac:dyDescent="0.25">
      <c r="A28" s="202" t="s">
        <v>149</v>
      </c>
      <c r="B28" s="155"/>
      <c r="C28" s="269" t="s">
        <v>90</v>
      </c>
      <c r="D28" s="269"/>
      <c r="E28" s="269"/>
      <c r="F28" s="269"/>
      <c r="G28" s="269"/>
      <c r="H28" s="269"/>
      <c r="I28" s="269"/>
      <c r="J28" s="269"/>
      <c r="K28" s="269"/>
      <c r="L28" s="269"/>
      <c r="M28" s="269"/>
      <c r="N28" s="269"/>
      <c r="O28" s="269"/>
      <c r="P28" s="269"/>
      <c r="Q28" s="269"/>
      <c r="R28" s="269"/>
      <c r="S28" s="269"/>
      <c r="T28" s="269"/>
      <c r="U28" s="269"/>
      <c r="V28" s="269"/>
      <c r="W28" s="156"/>
      <c r="X28" s="152"/>
      <c r="Y28" s="152"/>
      <c r="Z28" s="70"/>
      <c r="AA28" s="141"/>
      <c r="AB28" s="141"/>
      <c r="AC28" s="141"/>
      <c r="AD28" s="141"/>
      <c r="AE28" s="141"/>
      <c r="AF28" s="141"/>
      <c r="AG28" s="141"/>
      <c r="AH28" s="141"/>
      <c r="AI28" s="141"/>
      <c r="AJ28" s="141"/>
      <c r="AK28" s="141"/>
      <c r="AL28" s="115"/>
      <c r="AM28" s="115"/>
      <c r="AN28" s="115"/>
    </row>
    <row r="29" spans="1:45" s="97" customFormat="1" ht="54" customHeight="1" x14ac:dyDescent="0.2">
      <c r="A29" s="129" t="s">
        <v>96</v>
      </c>
      <c r="B29" s="157" t="s">
        <v>98</v>
      </c>
      <c r="C29" s="94" t="s">
        <v>153</v>
      </c>
      <c r="D29" s="94" t="s">
        <v>154</v>
      </c>
      <c r="E29" s="94" t="s">
        <v>155</v>
      </c>
      <c r="F29" s="94" t="s">
        <v>156</v>
      </c>
      <c r="G29" s="94" t="s">
        <v>157</v>
      </c>
      <c r="H29" s="94" t="s">
        <v>158</v>
      </c>
      <c r="I29" s="94" t="s">
        <v>159</v>
      </c>
      <c r="J29" s="94" t="s">
        <v>50</v>
      </c>
      <c r="K29" s="94" t="s">
        <v>51</v>
      </c>
      <c r="L29" s="94" t="s">
        <v>52</v>
      </c>
      <c r="M29" s="94" t="s">
        <v>53</v>
      </c>
      <c r="N29" s="94" t="s">
        <v>54</v>
      </c>
      <c r="O29" s="94" t="s">
        <v>55</v>
      </c>
      <c r="P29" s="94" t="s">
        <v>56</v>
      </c>
      <c r="Q29" s="94" t="s">
        <v>57</v>
      </c>
      <c r="R29" s="94" t="s">
        <v>58</v>
      </c>
      <c r="S29" s="94" t="s">
        <v>59</v>
      </c>
      <c r="T29" s="94" t="s">
        <v>60</v>
      </c>
      <c r="U29" s="94" t="s">
        <v>61</v>
      </c>
      <c r="V29" s="94" t="s">
        <v>62</v>
      </c>
      <c r="W29" s="100" t="s">
        <v>65</v>
      </c>
      <c r="X29" s="231"/>
      <c r="Y29" s="153"/>
      <c r="Z29" s="111"/>
      <c r="AA29" s="145"/>
      <c r="AB29" s="145"/>
      <c r="AC29" s="145"/>
      <c r="AD29" s="145"/>
      <c r="AE29" s="145"/>
      <c r="AF29" s="145"/>
      <c r="AG29" s="145"/>
      <c r="AH29" s="145"/>
      <c r="AI29" s="145"/>
      <c r="AJ29" s="145"/>
      <c r="AK29" s="145"/>
      <c r="AL29" s="120"/>
      <c r="AM29" s="120"/>
      <c r="AN29" s="120"/>
    </row>
    <row r="30" spans="1:45" x14ac:dyDescent="0.2">
      <c r="A30" s="319">
        <v>10000</v>
      </c>
      <c r="B30" s="320" t="str">
        <f>"Less than "&amp;DOLLAR(A30,0)</f>
        <v>Less than $10,000</v>
      </c>
      <c r="C30" s="321"/>
      <c r="D30" s="321"/>
      <c r="E30" s="321"/>
      <c r="F30" s="321"/>
      <c r="G30" s="321"/>
      <c r="H30" s="321"/>
      <c r="I30" s="321"/>
      <c r="J30" s="321"/>
      <c r="K30" s="321"/>
      <c r="L30" s="321"/>
      <c r="M30" s="321"/>
      <c r="N30" s="321"/>
      <c r="O30" s="321"/>
      <c r="P30" s="321"/>
      <c r="Q30" s="321"/>
      <c r="R30" s="321"/>
      <c r="S30" s="321"/>
      <c r="T30" s="321"/>
      <c r="U30" s="321"/>
      <c r="V30" s="321"/>
      <c r="W30" s="322" t="str">
        <f>IF(ISNUMBER(C30),SUM(C30:V30),"")</f>
        <v/>
      </c>
      <c r="X30" s="78"/>
      <c r="Y30" s="89" t="str">
        <f>IF(OR(A30="",C30=""),"",A30)</f>
        <v/>
      </c>
      <c r="Z30" s="70"/>
      <c r="AA30" s="146"/>
      <c r="AB30" s="147"/>
      <c r="AC30" s="147"/>
      <c r="AD30" s="147"/>
      <c r="AE30" s="147"/>
      <c r="AF30" s="141"/>
      <c r="AG30" s="147"/>
      <c r="AH30" s="147"/>
      <c r="AI30" s="147"/>
      <c r="AJ30" s="147"/>
      <c r="AK30" s="147"/>
      <c r="AL30" s="122"/>
      <c r="AM30" s="122"/>
      <c r="AN30" s="122"/>
      <c r="AO30" s="29"/>
      <c r="AP30" s="29"/>
      <c r="AQ30" s="29"/>
      <c r="AR30" s="29"/>
      <c r="AS30" s="29"/>
    </row>
    <row r="31" spans="1:45" x14ac:dyDescent="0.2">
      <c r="A31" s="323">
        <v>14999</v>
      </c>
      <c r="B31" s="324" t="str">
        <f>DOLLAR(MAX(A$30:A30),0)&amp;" - "&amp;DOLLAR(A31,0)</f>
        <v>$10,000 - $14,999</v>
      </c>
      <c r="C31" s="325"/>
      <c r="D31" s="325"/>
      <c r="E31" s="325"/>
      <c r="F31" s="325"/>
      <c r="G31" s="325"/>
      <c r="H31" s="325"/>
      <c r="I31" s="325"/>
      <c r="J31" s="325"/>
      <c r="K31" s="325"/>
      <c r="L31" s="325"/>
      <c r="M31" s="325"/>
      <c r="N31" s="325"/>
      <c r="O31" s="325"/>
      <c r="P31" s="325"/>
      <c r="Q31" s="325"/>
      <c r="R31" s="325"/>
      <c r="S31" s="325"/>
      <c r="T31" s="325"/>
      <c r="U31" s="325"/>
      <c r="V31" s="325"/>
      <c r="W31" s="326" t="str">
        <f t="shared" ref="W31:W39" si="0">IF(ISNUMBER(C31),SUM(C31:V31),"")</f>
        <v/>
      </c>
      <c r="X31" s="78"/>
      <c r="Y31" s="89" t="str">
        <f t="shared" ref="Y31:Y43" si="1">IF(OR(A31="",C31=""),"",A31)</f>
        <v/>
      </c>
      <c r="Z31" s="88"/>
      <c r="AA31" s="146"/>
      <c r="AB31" s="147"/>
      <c r="AC31" s="147"/>
      <c r="AD31" s="147"/>
      <c r="AE31" s="147"/>
      <c r="AF31" s="141"/>
      <c r="AG31" s="147"/>
      <c r="AH31" s="147"/>
      <c r="AI31" s="147"/>
      <c r="AJ31" s="147"/>
      <c r="AK31" s="147"/>
      <c r="AL31" s="122"/>
      <c r="AM31" s="122"/>
      <c r="AN31" s="122"/>
      <c r="AO31" s="29"/>
      <c r="AP31" s="29"/>
      <c r="AQ31" s="29"/>
      <c r="AR31" s="29"/>
      <c r="AS31" s="29"/>
    </row>
    <row r="32" spans="1:45" x14ac:dyDescent="0.2">
      <c r="A32" s="323">
        <v>24999</v>
      </c>
      <c r="B32" s="324" t="str">
        <f>DOLLAR(MAX(A$30:A31),0)&amp;" - "&amp;DOLLAR(A32,0)</f>
        <v>$14,999 - $24,999</v>
      </c>
      <c r="C32" s="325"/>
      <c r="D32" s="325"/>
      <c r="E32" s="325"/>
      <c r="F32" s="325"/>
      <c r="G32" s="325"/>
      <c r="H32" s="325"/>
      <c r="I32" s="325"/>
      <c r="J32" s="325"/>
      <c r="K32" s="325"/>
      <c r="L32" s="325"/>
      <c r="M32" s="325"/>
      <c r="N32" s="325"/>
      <c r="O32" s="325"/>
      <c r="P32" s="325"/>
      <c r="Q32" s="325"/>
      <c r="R32" s="325"/>
      <c r="S32" s="325"/>
      <c r="T32" s="325"/>
      <c r="U32" s="325"/>
      <c r="V32" s="325"/>
      <c r="W32" s="326" t="str">
        <f t="shared" si="0"/>
        <v/>
      </c>
      <c r="X32" s="78"/>
      <c r="Y32" s="89" t="str">
        <f t="shared" si="1"/>
        <v/>
      </c>
      <c r="Z32" s="88"/>
      <c r="AA32" s="146"/>
      <c r="AB32" s="147"/>
      <c r="AC32" s="147"/>
      <c r="AD32" s="147"/>
      <c r="AE32" s="147"/>
      <c r="AF32" s="141"/>
      <c r="AG32" s="147"/>
      <c r="AH32" s="147"/>
      <c r="AI32" s="147"/>
      <c r="AJ32" s="147"/>
      <c r="AK32" s="147"/>
      <c r="AL32" s="122"/>
      <c r="AM32" s="122"/>
      <c r="AN32" s="122"/>
      <c r="AO32" s="29"/>
      <c r="AP32" s="29"/>
      <c r="AQ32" s="29"/>
      <c r="AR32" s="29"/>
      <c r="AS32" s="29"/>
    </row>
    <row r="33" spans="1:45" x14ac:dyDescent="0.2">
      <c r="A33" s="323">
        <v>34999</v>
      </c>
      <c r="B33" s="324" t="str">
        <f>DOLLAR(MAX(A$30:A32),0)&amp;" - "&amp;DOLLAR(A33,0)</f>
        <v>$24,999 - $34,999</v>
      </c>
      <c r="C33" s="325"/>
      <c r="D33" s="325"/>
      <c r="E33" s="325"/>
      <c r="F33" s="325"/>
      <c r="G33" s="325"/>
      <c r="H33" s="325"/>
      <c r="I33" s="325"/>
      <c r="J33" s="325"/>
      <c r="K33" s="325"/>
      <c r="L33" s="325"/>
      <c r="M33" s="325"/>
      <c r="N33" s="325"/>
      <c r="O33" s="325"/>
      <c r="P33" s="325"/>
      <c r="Q33" s="325"/>
      <c r="R33" s="325"/>
      <c r="S33" s="325"/>
      <c r="T33" s="325"/>
      <c r="U33" s="325"/>
      <c r="V33" s="325"/>
      <c r="W33" s="326" t="str">
        <f t="shared" si="0"/>
        <v/>
      </c>
      <c r="X33" s="78"/>
      <c r="Y33" s="89" t="str">
        <f t="shared" si="1"/>
        <v/>
      </c>
      <c r="Z33" s="88"/>
      <c r="AA33" s="146"/>
      <c r="AB33" s="147"/>
      <c r="AC33" s="147"/>
      <c r="AD33" s="147"/>
      <c r="AE33" s="147"/>
      <c r="AF33" s="141"/>
      <c r="AG33" s="147"/>
      <c r="AH33" s="147"/>
      <c r="AI33" s="147"/>
      <c r="AJ33" s="147"/>
      <c r="AK33" s="147"/>
      <c r="AL33" s="122"/>
      <c r="AM33" s="122"/>
      <c r="AN33" s="122"/>
      <c r="AO33" s="29"/>
      <c r="AP33" s="29"/>
      <c r="AQ33" s="29"/>
      <c r="AR33" s="29"/>
      <c r="AS33" s="29"/>
    </row>
    <row r="34" spans="1:45" x14ac:dyDescent="0.2">
      <c r="A34" s="323">
        <v>49999</v>
      </c>
      <c r="B34" s="324" t="str">
        <f>DOLLAR(MAX(A$30:A33),0)&amp;" - "&amp;DOLLAR(A34,0)</f>
        <v>$34,999 - $49,999</v>
      </c>
      <c r="C34" s="325"/>
      <c r="D34" s="325"/>
      <c r="E34" s="325"/>
      <c r="F34" s="325"/>
      <c r="G34" s="325"/>
      <c r="H34" s="325"/>
      <c r="I34" s="325"/>
      <c r="J34" s="325"/>
      <c r="K34" s="325"/>
      <c r="L34" s="325"/>
      <c r="M34" s="325"/>
      <c r="N34" s="325"/>
      <c r="O34" s="325"/>
      <c r="P34" s="325"/>
      <c r="Q34" s="325"/>
      <c r="R34" s="325"/>
      <c r="S34" s="325"/>
      <c r="T34" s="325"/>
      <c r="U34" s="325"/>
      <c r="V34" s="325"/>
      <c r="W34" s="326" t="str">
        <f t="shared" si="0"/>
        <v/>
      </c>
      <c r="X34" s="78"/>
      <c r="Y34" s="89" t="str">
        <f t="shared" si="1"/>
        <v/>
      </c>
      <c r="Z34" s="88"/>
      <c r="AA34" s="146"/>
      <c r="AB34" s="147"/>
      <c r="AC34" s="147"/>
      <c r="AD34" s="147"/>
      <c r="AE34" s="147"/>
      <c r="AF34" s="141"/>
      <c r="AG34" s="147"/>
      <c r="AH34" s="147"/>
      <c r="AI34" s="147"/>
      <c r="AJ34" s="147"/>
      <c r="AK34" s="147"/>
      <c r="AL34" s="122"/>
      <c r="AM34" s="122"/>
      <c r="AN34" s="122"/>
      <c r="AO34" s="29"/>
      <c r="AP34" s="29"/>
      <c r="AQ34" s="29"/>
      <c r="AR34" s="29"/>
      <c r="AS34" s="29"/>
    </row>
    <row r="35" spans="1:45" x14ac:dyDescent="0.2">
      <c r="A35" s="323">
        <v>74999</v>
      </c>
      <c r="B35" s="324" t="str">
        <f>DOLLAR(MAX(A$30:A34),0)&amp;" - "&amp;DOLLAR(A35,0)</f>
        <v>$49,999 - $74,999</v>
      </c>
      <c r="C35" s="325"/>
      <c r="D35" s="325"/>
      <c r="E35" s="325"/>
      <c r="F35" s="325"/>
      <c r="G35" s="325"/>
      <c r="H35" s="325"/>
      <c r="I35" s="325"/>
      <c r="J35" s="325"/>
      <c r="K35" s="325"/>
      <c r="L35" s="325"/>
      <c r="M35" s="325"/>
      <c r="N35" s="325"/>
      <c r="O35" s="325"/>
      <c r="P35" s="325"/>
      <c r="Q35" s="325"/>
      <c r="R35" s="325"/>
      <c r="S35" s="325"/>
      <c r="T35" s="325"/>
      <c r="U35" s="325"/>
      <c r="V35" s="325"/>
      <c r="W35" s="326" t="str">
        <f t="shared" si="0"/>
        <v/>
      </c>
      <c r="X35" s="78"/>
      <c r="Y35" s="89" t="str">
        <f t="shared" si="1"/>
        <v/>
      </c>
      <c r="Z35" s="88"/>
      <c r="AA35" s="146"/>
      <c r="AB35" s="147"/>
      <c r="AC35" s="147"/>
      <c r="AD35" s="147"/>
      <c r="AE35" s="147"/>
      <c r="AF35" s="141"/>
      <c r="AG35" s="147"/>
      <c r="AH35" s="147"/>
      <c r="AI35" s="147"/>
      <c r="AJ35" s="147"/>
      <c r="AK35" s="147"/>
      <c r="AL35" s="122"/>
      <c r="AM35" s="122"/>
      <c r="AN35" s="122"/>
      <c r="AO35" s="29"/>
      <c r="AP35" s="29"/>
      <c r="AQ35" s="29"/>
      <c r="AR35" s="29"/>
      <c r="AS35" s="29"/>
    </row>
    <row r="36" spans="1:45" x14ac:dyDescent="0.2">
      <c r="A36" s="323">
        <v>99999</v>
      </c>
      <c r="B36" s="324" t="str">
        <f>DOLLAR(MAX(A$30:A35),0)&amp;" - "&amp;DOLLAR(A36,0)</f>
        <v>$74,999 - $99,999</v>
      </c>
      <c r="C36" s="325"/>
      <c r="D36" s="325"/>
      <c r="E36" s="325"/>
      <c r="F36" s="325"/>
      <c r="G36" s="325"/>
      <c r="H36" s="325"/>
      <c r="I36" s="325"/>
      <c r="J36" s="325"/>
      <c r="K36" s="325"/>
      <c r="L36" s="325"/>
      <c r="M36" s="325"/>
      <c r="N36" s="325"/>
      <c r="O36" s="325"/>
      <c r="P36" s="325"/>
      <c r="Q36" s="325"/>
      <c r="R36" s="325"/>
      <c r="S36" s="325"/>
      <c r="T36" s="325"/>
      <c r="U36" s="325"/>
      <c r="V36" s="325"/>
      <c r="W36" s="326" t="str">
        <f t="shared" si="0"/>
        <v/>
      </c>
      <c r="X36" s="78"/>
      <c r="Y36" s="89" t="str">
        <f t="shared" si="1"/>
        <v/>
      </c>
      <c r="Z36" s="88"/>
      <c r="AA36" s="146"/>
      <c r="AB36" s="147"/>
      <c r="AC36" s="147"/>
      <c r="AD36" s="147"/>
      <c r="AE36" s="147"/>
      <c r="AF36" s="141"/>
      <c r="AG36" s="147"/>
      <c r="AH36" s="147"/>
      <c r="AI36" s="147"/>
      <c r="AJ36" s="147"/>
      <c r="AK36" s="147"/>
      <c r="AL36" s="122"/>
      <c r="AM36" s="122"/>
      <c r="AN36" s="122"/>
      <c r="AO36" s="29"/>
      <c r="AP36" s="29"/>
      <c r="AQ36" s="29"/>
      <c r="AR36" s="29"/>
      <c r="AS36" s="29"/>
    </row>
    <row r="37" spans="1:45" x14ac:dyDescent="0.2">
      <c r="A37" s="323">
        <v>149999</v>
      </c>
      <c r="B37" s="324" t="str">
        <f>DOLLAR(MAX(A$30:A36),0)&amp;" - "&amp;DOLLAR(A37,0)</f>
        <v>$99,999 - $149,999</v>
      </c>
      <c r="C37" s="325"/>
      <c r="D37" s="325"/>
      <c r="E37" s="325"/>
      <c r="F37" s="325"/>
      <c r="G37" s="325"/>
      <c r="H37" s="325"/>
      <c r="I37" s="325"/>
      <c r="J37" s="325"/>
      <c r="K37" s="325"/>
      <c r="L37" s="325"/>
      <c r="M37" s="325"/>
      <c r="N37" s="325"/>
      <c r="O37" s="325"/>
      <c r="P37" s="325"/>
      <c r="Q37" s="325"/>
      <c r="R37" s="325"/>
      <c r="S37" s="325"/>
      <c r="T37" s="325"/>
      <c r="U37" s="325"/>
      <c r="V37" s="325"/>
      <c r="W37" s="326" t="str">
        <f t="shared" si="0"/>
        <v/>
      </c>
      <c r="X37" s="78"/>
      <c r="Y37" s="89" t="str">
        <f t="shared" si="1"/>
        <v/>
      </c>
      <c r="Z37" s="88"/>
      <c r="AA37" s="146"/>
      <c r="AB37" s="147"/>
      <c r="AC37" s="147"/>
      <c r="AD37" s="147"/>
      <c r="AE37" s="147"/>
      <c r="AF37" s="141"/>
      <c r="AG37" s="147"/>
      <c r="AH37" s="147"/>
      <c r="AI37" s="147"/>
      <c r="AJ37" s="147"/>
      <c r="AK37" s="147"/>
      <c r="AL37" s="122"/>
      <c r="AM37" s="122"/>
      <c r="AN37" s="122"/>
      <c r="AO37" s="29"/>
      <c r="AP37" s="29"/>
      <c r="AQ37" s="29"/>
      <c r="AR37" s="29"/>
      <c r="AS37" s="29"/>
    </row>
    <row r="38" spans="1:45" x14ac:dyDescent="0.2">
      <c r="A38" s="323">
        <v>199999</v>
      </c>
      <c r="B38" s="324" t="str">
        <f>DOLLAR(MAX(A$30:A37),0)&amp;" - "&amp;DOLLAR(A38,0)</f>
        <v>$149,999 - $199,999</v>
      </c>
      <c r="C38" s="325"/>
      <c r="D38" s="325"/>
      <c r="E38" s="325"/>
      <c r="F38" s="325"/>
      <c r="G38" s="325"/>
      <c r="H38" s="325"/>
      <c r="I38" s="325"/>
      <c r="J38" s="325"/>
      <c r="K38" s="325"/>
      <c r="L38" s="325"/>
      <c r="M38" s="325"/>
      <c r="N38" s="325"/>
      <c r="O38" s="325"/>
      <c r="P38" s="325"/>
      <c r="Q38" s="325"/>
      <c r="R38" s="325"/>
      <c r="S38" s="325"/>
      <c r="T38" s="325"/>
      <c r="U38" s="325"/>
      <c r="V38" s="325"/>
      <c r="W38" s="326" t="str">
        <f t="shared" si="0"/>
        <v/>
      </c>
      <c r="X38" s="78"/>
      <c r="Y38" s="89" t="str">
        <f t="shared" si="1"/>
        <v/>
      </c>
      <c r="Z38" s="88"/>
      <c r="AA38" s="146"/>
      <c r="AB38" s="147"/>
      <c r="AC38" s="147"/>
      <c r="AD38" s="147"/>
      <c r="AE38" s="147"/>
      <c r="AF38" s="141"/>
      <c r="AG38" s="147"/>
      <c r="AH38" s="147"/>
      <c r="AI38" s="147"/>
      <c r="AJ38" s="147"/>
      <c r="AK38" s="147"/>
      <c r="AL38" s="122"/>
      <c r="AM38" s="122"/>
      <c r="AN38" s="122"/>
      <c r="AO38" s="29"/>
      <c r="AP38" s="29"/>
      <c r="AQ38" s="29"/>
      <c r="AR38" s="29"/>
      <c r="AS38" s="29"/>
    </row>
    <row r="39" spans="1:45" x14ac:dyDescent="0.2">
      <c r="A39" s="327">
        <v>9999999</v>
      </c>
      <c r="B39" s="328" t="str">
        <f>DOLLAR(MAX(A30:A38)+1,0)&amp;" and more"</f>
        <v>$200,000 and more</v>
      </c>
      <c r="C39" s="329"/>
      <c r="D39" s="329"/>
      <c r="E39" s="329"/>
      <c r="F39" s="329"/>
      <c r="G39" s="329"/>
      <c r="H39" s="329"/>
      <c r="I39" s="329"/>
      <c r="J39" s="329"/>
      <c r="K39" s="329"/>
      <c r="L39" s="329"/>
      <c r="M39" s="329"/>
      <c r="N39" s="329"/>
      <c r="O39" s="329"/>
      <c r="P39" s="329"/>
      <c r="Q39" s="329"/>
      <c r="R39" s="329"/>
      <c r="S39" s="329"/>
      <c r="T39" s="329"/>
      <c r="U39" s="329"/>
      <c r="V39" s="329"/>
      <c r="W39" s="330" t="str">
        <f t="shared" si="0"/>
        <v/>
      </c>
      <c r="X39" s="78"/>
      <c r="Y39" s="89" t="str">
        <f t="shared" si="1"/>
        <v/>
      </c>
      <c r="Z39" s="88"/>
      <c r="AA39" s="148"/>
      <c r="AB39" s="147"/>
      <c r="AC39" s="147"/>
      <c r="AD39" s="147"/>
      <c r="AE39" s="147"/>
      <c r="AF39" s="141"/>
      <c r="AG39" s="147"/>
      <c r="AH39" s="147"/>
      <c r="AI39" s="147"/>
      <c r="AJ39" s="147"/>
      <c r="AK39" s="147"/>
      <c r="AL39" s="122"/>
      <c r="AM39" s="122"/>
      <c r="AN39" s="122"/>
      <c r="AO39" s="29"/>
      <c r="AP39" s="29"/>
      <c r="AQ39" s="29"/>
      <c r="AR39" s="29"/>
      <c r="AS39" s="29"/>
    </row>
    <row r="40" spans="1:45" x14ac:dyDescent="0.2">
      <c r="A40" s="159"/>
      <c r="B40" s="160" t="s">
        <v>97</v>
      </c>
      <c r="C40" s="160">
        <f>SUM(C30:C39)</f>
        <v>0</v>
      </c>
      <c r="D40" s="160">
        <f t="shared" ref="D40:V40" si="2">SUM(D30:D39)</f>
        <v>0</v>
      </c>
      <c r="E40" s="160">
        <f t="shared" si="2"/>
        <v>0</v>
      </c>
      <c r="F40" s="160">
        <f t="shared" si="2"/>
        <v>0</v>
      </c>
      <c r="G40" s="160">
        <f t="shared" si="2"/>
        <v>0</v>
      </c>
      <c r="H40" s="160">
        <f t="shared" si="2"/>
        <v>0</v>
      </c>
      <c r="I40" s="160">
        <f t="shared" si="2"/>
        <v>0</v>
      </c>
      <c r="J40" s="160">
        <f t="shared" si="2"/>
        <v>0</v>
      </c>
      <c r="K40" s="160">
        <f t="shared" si="2"/>
        <v>0</v>
      </c>
      <c r="L40" s="160">
        <f t="shared" si="2"/>
        <v>0</v>
      </c>
      <c r="M40" s="160">
        <f t="shared" si="2"/>
        <v>0</v>
      </c>
      <c r="N40" s="160">
        <f t="shared" si="2"/>
        <v>0</v>
      </c>
      <c r="O40" s="160">
        <f t="shared" si="2"/>
        <v>0</v>
      </c>
      <c r="P40" s="160">
        <f t="shared" si="2"/>
        <v>0</v>
      </c>
      <c r="Q40" s="160">
        <f t="shared" si="2"/>
        <v>0</v>
      </c>
      <c r="R40" s="160">
        <f t="shared" si="2"/>
        <v>0</v>
      </c>
      <c r="S40" s="160">
        <f t="shared" si="2"/>
        <v>0</v>
      </c>
      <c r="T40" s="160">
        <f t="shared" si="2"/>
        <v>0</v>
      </c>
      <c r="U40" s="160">
        <f t="shared" si="2"/>
        <v>0</v>
      </c>
      <c r="V40" s="160">
        <f t="shared" si="2"/>
        <v>0</v>
      </c>
      <c r="W40" s="161">
        <f>SUM(W30:W39)</f>
        <v>0</v>
      </c>
      <c r="X40" s="78"/>
      <c r="Y40" s="89" t="str">
        <f t="shared" si="1"/>
        <v/>
      </c>
      <c r="Z40" s="88"/>
      <c r="AA40" s="148"/>
      <c r="AB40" s="147"/>
      <c r="AC40" s="147"/>
      <c r="AD40" s="147"/>
      <c r="AE40" s="147"/>
      <c r="AF40" s="141"/>
      <c r="AG40" s="147"/>
      <c r="AH40" s="147"/>
      <c r="AI40" s="147"/>
      <c r="AJ40" s="147"/>
      <c r="AK40" s="147"/>
      <c r="AL40" s="122"/>
      <c r="AM40" s="122"/>
      <c r="AN40" s="122"/>
      <c r="AO40" s="29"/>
      <c r="AP40" s="29"/>
      <c r="AQ40" s="29"/>
      <c r="AR40" s="29"/>
      <c r="AS40" s="29"/>
    </row>
    <row r="41" spans="1:45" s="115" customFormat="1" x14ac:dyDescent="0.2">
      <c r="A41" s="126"/>
      <c r="B41" s="127"/>
      <c r="C41" s="135"/>
      <c r="D41" s="135"/>
      <c r="E41" s="135"/>
      <c r="F41" s="135"/>
      <c r="G41" s="135"/>
      <c r="H41" s="135"/>
      <c r="I41" s="135"/>
      <c r="J41" s="135"/>
      <c r="K41" s="135"/>
      <c r="L41" s="135"/>
      <c r="M41" s="135"/>
      <c r="N41" s="135"/>
      <c r="O41" s="135"/>
      <c r="P41" s="135"/>
      <c r="Q41" s="135"/>
      <c r="R41" s="135"/>
      <c r="S41" s="135"/>
      <c r="T41" s="135"/>
      <c r="U41" s="135"/>
      <c r="W41" s="136" t="s">
        <v>107</v>
      </c>
      <c r="X41" s="178"/>
      <c r="Y41" s="89" t="str">
        <f t="shared" si="1"/>
        <v/>
      </c>
      <c r="Z41" s="88"/>
      <c r="AA41" s="148"/>
      <c r="AB41" s="147"/>
      <c r="AC41" s="147"/>
      <c r="AD41" s="147"/>
      <c r="AE41" s="147"/>
      <c r="AF41" s="141"/>
      <c r="AG41" s="147"/>
      <c r="AH41" s="147"/>
      <c r="AI41" s="147"/>
      <c r="AJ41" s="147"/>
      <c r="AK41" s="147"/>
      <c r="AL41" s="122"/>
      <c r="AM41" s="122"/>
      <c r="AN41" s="122"/>
      <c r="AO41" s="122"/>
      <c r="AP41" s="122"/>
      <c r="AQ41" s="122"/>
      <c r="AR41" s="122"/>
      <c r="AS41" s="122"/>
    </row>
    <row r="42" spans="1:45" s="115" customFormat="1" x14ac:dyDescent="0.2">
      <c r="A42" s="4" t="s">
        <v>178</v>
      </c>
      <c r="B42" s="127"/>
      <c r="C42" s="135"/>
      <c r="D42" s="135"/>
      <c r="E42" s="135"/>
      <c r="F42" s="135"/>
      <c r="G42" s="135"/>
      <c r="H42" s="135"/>
      <c r="I42" s="135"/>
      <c r="J42" s="135"/>
      <c r="K42" s="135"/>
      <c r="L42" s="135"/>
      <c r="M42" s="135"/>
      <c r="N42" s="135"/>
      <c r="O42" s="135"/>
      <c r="P42" s="135"/>
      <c r="Q42" s="135"/>
      <c r="R42" s="135"/>
      <c r="S42" s="135"/>
      <c r="T42" s="135"/>
      <c r="U42" s="135"/>
      <c r="V42" s="135"/>
      <c r="W42" s="136"/>
      <c r="X42" s="178"/>
      <c r="Y42" s="147" t="str">
        <f t="shared" si="1"/>
        <v/>
      </c>
      <c r="Z42" s="142"/>
      <c r="AA42" s="148"/>
      <c r="AB42" s="147"/>
      <c r="AC42" s="147"/>
      <c r="AD42" s="147"/>
      <c r="AE42" s="147"/>
      <c r="AF42" s="141"/>
      <c r="AG42" s="147"/>
      <c r="AH42" s="147"/>
      <c r="AI42" s="147"/>
      <c r="AJ42" s="147"/>
      <c r="AK42" s="147"/>
      <c r="AL42" s="122"/>
      <c r="AM42" s="122"/>
      <c r="AN42" s="122"/>
      <c r="AO42" s="122"/>
      <c r="AP42" s="122"/>
      <c r="AQ42" s="122"/>
      <c r="AR42" s="122"/>
      <c r="AS42" s="122"/>
    </row>
    <row r="43" spans="1:45" s="2" customFormat="1" x14ac:dyDescent="0.2">
      <c r="A43" s="2" t="s">
        <v>103</v>
      </c>
      <c r="B43" s="24"/>
      <c r="C43" s="24"/>
      <c r="D43" s="24"/>
      <c r="E43" s="25"/>
      <c r="X43" s="143"/>
      <c r="Y43" s="147" t="str">
        <f t="shared" si="1"/>
        <v/>
      </c>
      <c r="Z43" s="143"/>
      <c r="AA43" s="143"/>
      <c r="AB43" s="143"/>
      <c r="AC43" s="143"/>
      <c r="AD43" s="143"/>
      <c r="AE43" s="143"/>
      <c r="AF43" s="143"/>
      <c r="AG43" s="143"/>
      <c r="AH43" s="143"/>
      <c r="AI43" s="143"/>
      <c r="AJ43" s="143"/>
      <c r="AK43" s="143"/>
    </row>
    <row r="44" spans="1:45" s="2" customFormat="1" x14ac:dyDescent="0.2">
      <c r="B44" s="24"/>
      <c r="C44" s="24"/>
      <c r="D44" s="24"/>
      <c r="E44" s="25"/>
      <c r="X44" s="143"/>
      <c r="Y44" s="147"/>
      <c r="Z44" s="143"/>
      <c r="AA44" s="143"/>
      <c r="AB44" s="143"/>
      <c r="AC44" s="143"/>
      <c r="AD44" s="143"/>
      <c r="AE44" s="143"/>
      <c r="AF44" s="143"/>
      <c r="AG44" s="143"/>
      <c r="AH44" s="143"/>
      <c r="AI44" s="143"/>
      <c r="AJ44" s="143"/>
      <c r="AK44" s="143"/>
    </row>
    <row r="45" spans="1:45" s="115" customFormat="1" ht="15.75" x14ac:dyDescent="0.25">
      <c r="A45" s="203" t="s">
        <v>150</v>
      </c>
      <c r="B45" s="163"/>
      <c r="C45" s="276" t="str">
        <f>"Share of the Utility's "&amp;C11&amp;" Residential Customers in Each Community"</f>
        <v>Share of the Utility's 25000 Residential Customers in Each Community</v>
      </c>
      <c r="D45" s="276"/>
      <c r="E45" s="276"/>
      <c r="F45" s="276"/>
      <c r="G45" s="276"/>
      <c r="H45" s="276"/>
      <c r="I45" s="276"/>
      <c r="J45" s="276"/>
      <c r="K45" s="276"/>
      <c r="L45" s="276"/>
      <c r="M45" s="276"/>
      <c r="N45" s="276"/>
      <c r="O45" s="276"/>
      <c r="P45" s="276"/>
      <c r="Q45" s="276"/>
      <c r="R45" s="276"/>
      <c r="S45" s="276"/>
      <c r="T45" s="276"/>
      <c r="U45" s="276"/>
      <c r="V45" s="276"/>
      <c r="W45" s="179"/>
      <c r="X45" s="180"/>
      <c r="Y45" s="181"/>
      <c r="Z45" s="142"/>
      <c r="AA45" s="148"/>
      <c r="AB45" s="147"/>
      <c r="AC45" s="147"/>
      <c r="AD45" s="147"/>
      <c r="AE45" s="147"/>
      <c r="AF45" s="147"/>
      <c r="AG45" s="147"/>
      <c r="AH45" s="147"/>
      <c r="AI45" s="147"/>
      <c r="AJ45" s="147"/>
      <c r="AK45" s="147"/>
      <c r="AL45" s="122"/>
      <c r="AM45" s="122"/>
      <c r="AN45" s="122"/>
      <c r="AO45" s="122"/>
      <c r="AP45" s="122"/>
      <c r="AQ45" s="122"/>
      <c r="AR45" s="122"/>
      <c r="AS45" s="122"/>
    </row>
    <row r="46" spans="1:45" s="115" customFormat="1" ht="56.1" customHeight="1" x14ac:dyDescent="0.2">
      <c r="A46" s="164"/>
      <c r="B46" s="131"/>
      <c r="C46" s="130" t="str">
        <f t="shared" ref="C46:V46" si="3">C29</f>
        <v>Type in name of community: A</v>
      </c>
      <c r="D46" s="130" t="str">
        <f t="shared" si="3"/>
        <v>B</v>
      </c>
      <c r="E46" s="130" t="str">
        <f t="shared" si="3"/>
        <v>C</v>
      </c>
      <c r="F46" s="130" t="str">
        <f t="shared" si="3"/>
        <v>D</v>
      </c>
      <c r="G46" s="130" t="str">
        <f t="shared" si="3"/>
        <v>E</v>
      </c>
      <c r="H46" s="130" t="str">
        <f t="shared" si="3"/>
        <v>F</v>
      </c>
      <c r="I46" s="130" t="str">
        <f t="shared" si="3"/>
        <v>G</v>
      </c>
      <c r="J46" s="130" t="str">
        <f t="shared" si="3"/>
        <v>H</v>
      </c>
      <c r="K46" s="130" t="str">
        <f t="shared" si="3"/>
        <v>I</v>
      </c>
      <c r="L46" s="130" t="str">
        <f t="shared" si="3"/>
        <v>J</v>
      </c>
      <c r="M46" s="130" t="str">
        <f t="shared" si="3"/>
        <v>K</v>
      </c>
      <c r="N46" s="130" t="str">
        <f t="shared" si="3"/>
        <v>L</v>
      </c>
      <c r="O46" s="130" t="str">
        <f t="shared" si="3"/>
        <v>M</v>
      </c>
      <c r="P46" s="130" t="str">
        <f t="shared" si="3"/>
        <v>N</v>
      </c>
      <c r="Q46" s="130" t="str">
        <f t="shared" si="3"/>
        <v>O</v>
      </c>
      <c r="R46" s="130" t="str">
        <f t="shared" si="3"/>
        <v>P</v>
      </c>
      <c r="S46" s="130" t="str">
        <f t="shared" si="3"/>
        <v>Q</v>
      </c>
      <c r="T46" s="130" t="str">
        <f t="shared" si="3"/>
        <v>R</v>
      </c>
      <c r="U46" s="130" t="str">
        <f t="shared" si="3"/>
        <v>S</v>
      </c>
      <c r="V46" s="130" t="str">
        <f t="shared" si="3"/>
        <v>T</v>
      </c>
      <c r="W46" s="99" t="s">
        <v>99</v>
      </c>
      <c r="X46" s="180"/>
      <c r="Y46" s="181"/>
      <c r="Z46" s="142"/>
      <c r="AA46" s="148"/>
      <c r="AB46" s="147"/>
      <c r="AC46" s="147"/>
      <c r="AD46" s="147"/>
      <c r="AE46" s="147"/>
      <c r="AF46" s="147"/>
      <c r="AG46" s="147"/>
      <c r="AH46" s="147"/>
      <c r="AI46" s="147"/>
      <c r="AJ46" s="147"/>
      <c r="AK46" s="147"/>
      <c r="AL46" s="122"/>
      <c r="AM46" s="122"/>
      <c r="AN46" s="122"/>
      <c r="AO46" s="122"/>
      <c r="AP46" s="122"/>
      <c r="AQ46" s="122"/>
      <c r="AR46" s="122"/>
      <c r="AS46" s="122"/>
    </row>
    <row r="47" spans="1:45" s="125" customFormat="1" ht="26.65" customHeight="1" x14ac:dyDescent="0.2">
      <c r="A47" s="284" t="str">
        <f>"Percent of Utility's "&amp;$C$11&amp;" Residential Customers in Each Community:"</f>
        <v>Percent of Utility's 25000 Residential Customers in Each Community:</v>
      </c>
      <c r="B47" s="285"/>
      <c r="C47" s="132">
        <v>1</v>
      </c>
      <c r="D47" s="132"/>
      <c r="E47" s="132"/>
      <c r="F47" s="132"/>
      <c r="G47" s="132"/>
      <c r="H47" s="132"/>
      <c r="I47" s="132"/>
      <c r="J47" s="132"/>
      <c r="K47" s="132"/>
      <c r="L47" s="132"/>
      <c r="M47" s="132"/>
      <c r="N47" s="132"/>
      <c r="O47" s="132"/>
      <c r="P47" s="132"/>
      <c r="Q47" s="132"/>
      <c r="R47" s="132"/>
      <c r="S47" s="132"/>
      <c r="T47" s="132"/>
      <c r="U47" s="132"/>
      <c r="V47" s="132"/>
      <c r="W47" s="165">
        <f>SUM(C47:V47)</f>
        <v>1</v>
      </c>
      <c r="X47" s="182" t="str">
        <f>IF($W$47&lt;&gt;100%,"Error. Total must be 100%.","")</f>
        <v/>
      </c>
      <c r="Y47" s="180"/>
      <c r="Z47" s="149"/>
      <c r="AA47" s="150"/>
      <c r="AB47" s="144"/>
      <c r="AC47" s="151"/>
      <c r="AD47" s="151"/>
      <c r="AE47" s="151"/>
      <c r="AF47" s="151"/>
      <c r="AG47" s="151"/>
      <c r="AH47" s="151"/>
      <c r="AI47" s="151"/>
      <c r="AJ47" s="151"/>
      <c r="AK47" s="151"/>
      <c r="AL47" s="123"/>
      <c r="AM47" s="123"/>
      <c r="AN47" s="123"/>
      <c r="AO47" s="124"/>
      <c r="AP47" s="124"/>
      <c r="AQ47" s="124"/>
      <c r="AR47" s="124"/>
      <c r="AS47" s="124"/>
    </row>
    <row r="48" spans="1:45" s="115" customFormat="1" ht="25.5" x14ac:dyDescent="0.2">
      <c r="A48" s="286" t="s">
        <v>102</v>
      </c>
      <c r="B48" s="287"/>
      <c r="C48" s="288" t="str">
        <f>IF($W$47&lt;&gt;100%,"Error. Total in the percent row must be 100%.","")</f>
        <v/>
      </c>
      <c r="D48" s="288"/>
      <c r="E48" s="288"/>
      <c r="F48" s="288"/>
      <c r="G48" s="288"/>
      <c r="H48" s="288"/>
      <c r="I48" s="288"/>
      <c r="J48" s="166"/>
      <c r="K48" s="166"/>
      <c r="L48" s="166"/>
      <c r="M48" s="166"/>
      <c r="N48" s="166"/>
      <c r="O48" s="166"/>
      <c r="P48" s="166"/>
      <c r="Q48" s="166"/>
      <c r="R48" s="166"/>
      <c r="S48" s="166"/>
      <c r="T48" s="166"/>
      <c r="U48" s="166"/>
      <c r="V48" s="166"/>
      <c r="W48" s="167" t="s">
        <v>65</v>
      </c>
      <c r="X48" s="101" t="s">
        <v>104</v>
      </c>
      <c r="Y48" s="101" t="s">
        <v>17</v>
      </c>
      <c r="Z48" s="98" t="s">
        <v>35</v>
      </c>
      <c r="AA48" s="121"/>
      <c r="AB48" s="122"/>
      <c r="AC48" s="122"/>
      <c r="AD48" s="122"/>
      <c r="AE48" s="122"/>
      <c r="AF48" s="122"/>
      <c r="AG48" s="122"/>
      <c r="AH48" s="122"/>
      <c r="AI48" s="122"/>
      <c r="AJ48" s="122"/>
      <c r="AK48" s="122"/>
      <c r="AL48" s="122"/>
      <c r="AM48" s="122"/>
      <c r="AN48" s="122"/>
      <c r="AO48" s="122"/>
      <c r="AP48" s="122"/>
      <c r="AQ48" s="122"/>
      <c r="AR48" s="122"/>
      <c r="AS48" s="122"/>
    </row>
    <row r="49" spans="1:45" s="115" customFormat="1" x14ac:dyDescent="0.2">
      <c r="A49" s="168" t="s">
        <v>101</v>
      </c>
      <c r="B49" s="130"/>
      <c r="C49" s="169">
        <f t="shared" ref="C49:V49" si="4">ROUND(C47*$C$11,0)</f>
        <v>25000</v>
      </c>
      <c r="D49" s="169">
        <f t="shared" si="4"/>
        <v>0</v>
      </c>
      <c r="E49" s="169">
        <f t="shared" si="4"/>
        <v>0</v>
      </c>
      <c r="F49" s="169">
        <f t="shared" si="4"/>
        <v>0</v>
      </c>
      <c r="G49" s="169">
        <f t="shared" si="4"/>
        <v>0</v>
      </c>
      <c r="H49" s="169">
        <f t="shared" si="4"/>
        <v>0</v>
      </c>
      <c r="I49" s="169">
        <f t="shared" si="4"/>
        <v>0</v>
      </c>
      <c r="J49" s="169">
        <f t="shared" si="4"/>
        <v>0</v>
      </c>
      <c r="K49" s="169">
        <f t="shared" si="4"/>
        <v>0</v>
      </c>
      <c r="L49" s="169">
        <f t="shared" si="4"/>
        <v>0</v>
      </c>
      <c r="M49" s="169">
        <f t="shared" si="4"/>
        <v>0</v>
      </c>
      <c r="N49" s="169">
        <f t="shared" si="4"/>
        <v>0</v>
      </c>
      <c r="O49" s="169">
        <f t="shared" si="4"/>
        <v>0</v>
      </c>
      <c r="P49" s="169">
        <f t="shared" si="4"/>
        <v>0</v>
      </c>
      <c r="Q49" s="169">
        <f t="shared" si="4"/>
        <v>0</v>
      </c>
      <c r="R49" s="169">
        <f t="shared" si="4"/>
        <v>0</v>
      </c>
      <c r="S49" s="169">
        <f t="shared" si="4"/>
        <v>0</v>
      </c>
      <c r="T49" s="169">
        <f t="shared" si="4"/>
        <v>0</v>
      </c>
      <c r="U49" s="169">
        <f t="shared" si="4"/>
        <v>0</v>
      </c>
      <c r="V49" s="169">
        <f t="shared" si="4"/>
        <v>0</v>
      </c>
      <c r="W49" s="183">
        <f>SUM(C49:V49)</f>
        <v>25000</v>
      </c>
      <c r="X49" s="134"/>
      <c r="Y49" s="69"/>
      <c r="Z49" s="162"/>
      <c r="AA49" s="121"/>
      <c r="AB49" s="122"/>
      <c r="AC49" s="122"/>
      <c r="AD49" s="122"/>
      <c r="AE49" s="122"/>
      <c r="AF49" s="122"/>
      <c r="AG49" s="122"/>
      <c r="AH49" s="122"/>
      <c r="AI49" s="122"/>
      <c r="AJ49" s="122"/>
      <c r="AK49" s="122"/>
      <c r="AL49" s="122"/>
      <c r="AM49" s="122"/>
      <c r="AN49" s="122"/>
      <c r="AO49" s="122"/>
      <c r="AP49" s="122"/>
      <c r="AQ49" s="122"/>
      <c r="AR49" s="122"/>
      <c r="AS49" s="122"/>
    </row>
    <row r="50" spans="1:45" s="115" customFormat="1" x14ac:dyDescent="0.2">
      <c r="A50" s="170" t="s">
        <v>100</v>
      </c>
      <c r="B50" s="154" t="str">
        <f t="shared" ref="B50:B59" si="5">B30</f>
        <v>Less than $10,000</v>
      </c>
      <c r="C50" s="171" t="str">
        <f t="shared" ref="C50:V50" si="6">IF(AND(C$49&gt;0,$W30&lt;&gt;""),C$49*IF(SUM(C$30:C$39)&gt;0,C30/SUM(C$30:C$39),$W30/SUM($W$30:$W$39)),"")</f>
        <v/>
      </c>
      <c r="D50" s="171" t="str">
        <f t="shared" si="6"/>
        <v/>
      </c>
      <c r="E50" s="171" t="str">
        <f t="shared" si="6"/>
        <v/>
      </c>
      <c r="F50" s="171" t="str">
        <f t="shared" si="6"/>
        <v/>
      </c>
      <c r="G50" s="171" t="str">
        <f t="shared" si="6"/>
        <v/>
      </c>
      <c r="H50" s="171" t="str">
        <f t="shared" si="6"/>
        <v/>
      </c>
      <c r="I50" s="171" t="str">
        <f t="shared" si="6"/>
        <v/>
      </c>
      <c r="J50" s="171" t="str">
        <f t="shared" si="6"/>
        <v/>
      </c>
      <c r="K50" s="171" t="str">
        <f t="shared" si="6"/>
        <v/>
      </c>
      <c r="L50" s="171" t="str">
        <f t="shared" si="6"/>
        <v/>
      </c>
      <c r="M50" s="171" t="str">
        <f t="shared" si="6"/>
        <v/>
      </c>
      <c r="N50" s="171" t="str">
        <f t="shared" si="6"/>
        <v/>
      </c>
      <c r="O50" s="171" t="str">
        <f t="shared" si="6"/>
        <v/>
      </c>
      <c r="P50" s="171" t="str">
        <f t="shared" si="6"/>
        <v/>
      </c>
      <c r="Q50" s="171" t="str">
        <f t="shared" si="6"/>
        <v/>
      </c>
      <c r="R50" s="171" t="str">
        <f t="shared" si="6"/>
        <v/>
      </c>
      <c r="S50" s="171" t="str">
        <f t="shared" si="6"/>
        <v/>
      </c>
      <c r="T50" s="171" t="str">
        <f t="shared" si="6"/>
        <v/>
      </c>
      <c r="U50" s="171" t="str">
        <f t="shared" si="6"/>
        <v/>
      </c>
      <c r="V50" s="171" t="str">
        <f t="shared" si="6"/>
        <v/>
      </c>
      <c r="W50" s="184">
        <f>SUM(C50:V50)</f>
        <v>0</v>
      </c>
      <c r="X50" s="185" t="e">
        <f>W50/SUM($W$50:$W$59)</f>
        <v>#DIV/0!</v>
      </c>
      <c r="Y50" s="134">
        <f>W50</f>
        <v>0</v>
      </c>
      <c r="Z50" s="186" t="e">
        <f t="shared" ref="Z50:Z59" si="7">Y50/$Y$59</f>
        <v>#DIV/0!</v>
      </c>
      <c r="AA50" s="121"/>
      <c r="AB50" s="122"/>
      <c r="AC50" s="118"/>
      <c r="AD50" s="122"/>
      <c r="AE50" s="122"/>
      <c r="AF50" s="122"/>
      <c r="AG50" s="122"/>
      <c r="AH50" s="122"/>
      <c r="AI50" s="122"/>
      <c r="AJ50" s="122"/>
      <c r="AK50" s="122"/>
      <c r="AL50" s="122"/>
      <c r="AM50" s="122"/>
      <c r="AN50" s="122"/>
      <c r="AO50" s="122"/>
      <c r="AP50" s="122"/>
      <c r="AQ50" s="122"/>
      <c r="AR50" s="122"/>
      <c r="AS50" s="122"/>
    </row>
    <row r="51" spans="1:45" s="115" customFormat="1" x14ac:dyDescent="0.2">
      <c r="A51" s="170"/>
      <c r="B51" s="154" t="str">
        <f t="shared" si="5"/>
        <v>$10,000 - $14,999</v>
      </c>
      <c r="C51" s="171" t="str">
        <f t="shared" ref="C51:V51" si="8">IF(AND(C$49&gt;0,$W31&lt;&gt;""),C$49*IF(SUM(C$30:C$39)&gt;0,C31/SUM(C$30:C$39),$W31/SUM($W$30:$W$39)),"")</f>
        <v/>
      </c>
      <c r="D51" s="171" t="str">
        <f t="shared" si="8"/>
        <v/>
      </c>
      <c r="E51" s="171" t="str">
        <f t="shared" si="8"/>
        <v/>
      </c>
      <c r="F51" s="171" t="str">
        <f t="shared" si="8"/>
        <v/>
      </c>
      <c r="G51" s="171" t="str">
        <f t="shared" si="8"/>
        <v/>
      </c>
      <c r="H51" s="171" t="str">
        <f t="shared" si="8"/>
        <v/>
      </c>
      <c r="I51" s="171" t="str">
        <f t="shared" si="8"/>
        <v/>
      </c>
      <c r="J51" s="171" t="str">
        <f t="shared" si="8"/>
        <v/>
      </c>
      <c r="K51" s="171" t="str">
        <f t="shared" si="8"/>
        <v/>
      </c>
      <c r="L51" s="171" t="str">
        <f t="shared" si="8"/>
        <v/>
      </c>
      <c r="M51" s="171" t="str">
        <f t="shared" si="8"/>
        <v/>
      </c>
      <c r="N51" s="171" t="str">
        <f t="shared" si="8"/>
        <v/>
      </c>
      <c r="O51" s="171" t="str">
        <f t="shared" si="8"/>
        <v/>
      </c>
      <c r="P51" s="171" t="str">
        <f t="shared" si="8"/>
        <v/>
      </c>
      <c r="Q51" s="171" t="str">
        <f t="shared" si="8"/>
        <v/>
      </c>
      <c r="R51" s="171" t="str">
        <f t="shared" si="8"/>
        <v/>
      </c>
      <c r="S51" s="171" t="str">
        <f t="shared" si="8"/>
        <v/>
      </c>
      <c r="T51" s="171" t="str">
        <f t="shared" si="8"/>
        <v/>
      </c>
      <c r="U51" s="171" t="str">
        <f t="shared" si="8"/>
        <v/>
      </c>
      <c r="V51" s="171" t="str">
        <f t="shared" si="8"/>
        <v/>
      </c>
      <c r="W51" s="184">
        <f t="shared" ref="W51:W59" si="9">SUM(C51:V51)</f>
        <v>0</v>
      </c>
      <c r="X51" s="185" t="e">
        <f t="shared" ref="X51:X59" si="10">W51/SUM($W$50:$W$59)</f>
        <v>#DIV/0!</v>
      </c>
      <c r="Y51" s="134">
        <f t="shared" ref="Y51:Y59" si="11">W51+Y50</f>
        <v>0</v>
      </c>
      <c r="Z51" s="186" t="e">
        <f t="shared" si="7"/>
        <v>#DIV/0!</v>
      </c>
      <c r="AA51" s="121"/>
      <c r="AB51" s="122"/>
      <c r="AC51" s="118"/>
      <c r="AD51" s="122"/>
      <c r="AE51" s="122"/>
      <c r="AF51" s="122"/>
      <c r="AG51" s="122"/>
      <c r="AH51" s="122"/>
      <c r="AI51" s="122"/>
      <c r="AJ51" s="122"/>
      <c r="AK51" s="122"/>
      <c r="AL51" s="122"/>
      <c r="AM51" s="122"/>
      <c r="AN51" s="122"/>
      <c r="AO51" s="122"/>
      <c r="AP51" s="122"/>
      <c r="AQ51" s="122"/>
      <c r="AR51" s="122"/>
      <c r="AS51" s="122"/>
    </row>
    <row r="52" spans="1:45" s="115" customFormat="1" x14ac:dyDescent="0.2">
      <c r="A52" s="170"/>
      <c r="B52" s="154" t="str">
        <f t="shared" si="5"/>
        <v>$14,999 - $24,999</v>
      </c>
      <c r="C52" s="171" t="str">
        <f t="shared" ref="C52:V52" si="12">IF(AND(C$49&gt;0,$W32&lt;&gt;""),C$49*IF(SUM(C$30:C$39)&gt;0,C32/SUM(C$30:C$39),$W32/SUM($W$30:$W$39)),"")</f>
        <v/>
      </c>
      <c r="D52" s="171" t="str">
        <f t="shared" si="12"/>
        <v/>
      </c>
      <c r="E52" s="171" t="str">
        <f t="shared" si="12"/>
        <v/>
      </c>
      <c r="F52" s="171" t="str">
        <f t="shared" si="12"/>
        <v/>
      </c>
      <c r="G52" s="171" t="str">
        <f t="shared" si="12"/>
        <v/>
      </c>
      <c r="H52" s="171" t="str">
        <f t="shared" si="12"/>
        <v/>
      </c>
      <c r="I52" s="171" t="str">
        <f t="shared" si="12"/>
        <v/>
      </c>
      <c r="J52" s="171" t="str">
        <f t="shared" si="12"/>
        <v/>
      </c>
      <c r="K52" s="171" t="str">
        <f t="shared" si="12"/>
        <v/>
      </c>
      <c r="L52" s="171" t="str">
        <f t="shared" si="12"/>
        <v/>
      </c>
      <c r="M52" s="171" t="str">
        <f t="shared" si="12"/>
        <v/>
      </c>
      <c r="N52" s="171" t="str">
        <f t="shared" si="12"/>
        <v/>
      </c>
      <c r="O52" s="171" t="str">
        <f t="shared" si="12"/>
        <v/>
      </c>
      <c r="P52" s="171" t="str">
        <f t="shared" si="12"/>
        <v/>
      </c>
      <c r="Q52" s="171" t="str">
        <f t="shared" si="12"/>
        <v/>
      </c>
      <c r="R52" s="171" t="str">
        <f t="shared" si="12"/>
        <v/>
      </c>
      <c r="S52" s="171" t="str">
        <f t="shared" si="12"/>
        <v/>
      </c>
      <c r="T52" s="171" t="str">
        <f t="shared" si="12"/>
        <v/>
      </c>
      <c r="U52" s="171" t="str">
        <f t="shared" si="12"/>
        <v/>
      </c>
      <c r="V52" s="171" t="str">
        <f t="shared" si="12"/>
        <v/>
      </c>
      <c r="W52" s="184">
        <f t="shared" si="9"/>
        <v>0</v>
      </c>
      <c r="X52" s="185" t="e">
        <f t="shared" si="10"/>
        <v>#DIV/0!</v>
      </c>
      <c r="Y52" s="134">
        <f t="shared" si="11"/>
        <v>0</v>
      </c>
      <c r="Z52" s="186" t="e">
        <f t="shared" si="7"/>
        <v>#DIV/0!</v>
      </c>
      <c r="AA52" s="121"/>
      <c r="AB52" s="122"/>
      <c r="AC52" s="118"/>
      <c r="AD52" s="122"/>
      <c r="AE52" s="122"/>
      <c r="AF52" s="122"/>
      <c r="AG52" s="122"/>
      <c r="AH52" s="122"/>
      <c r="AI52" s="122"/>
      <c r="AJ52" s="122"/>
      <c r="AK52" s="122"/>
      <c r="AL52" s="122"/>
      <c r="AM52" s="122"/>
      <c r="AN52" s="122"/>
      <c r="AO52" s="122"/>
      <c r="AP52" s="122"/>
      <c r="AQ52" s="122"/>
      <c r="AR52" s="122"/>
      <c r="AS52" s="122"/>
    </row>
    <row r="53" spans="1:45" s="115" customFormat="1" x14ac:dyDescent="0.2">
      <c r="A53" s="170"/>
      <c r="B53" s="154" t="str">
        <f t="shared" si="5"/>
        <v>$24,999 - $34,999</v>
      </c>
      <c r="C53" s="171" t="str">
        <f t="shared" ref="C53:V53" si="13">IF(AND(C$49&gt;0,$W33&lt;&gt;""),C$49*IF(SUM(C$30:C$39)&gt;0,C33/SUM(C$30:C$39),$W33/SUM($W$30:$W$39)),"")</f>
        <v/>
      </c>
      <c r="D53" s="171" t="str">
        <f t="shared" si="13"/>
        <v/>
      </c>
      <c r="E53" s="171" t="str">
        <f t="shared" si="13"/>
        <v/>
      </c>
      <c r="F53" s="171" t="str">
        <f t="shared" si="13"/>
        <v/>
      </c>
      <c r="G53" s="171" t="str">
        <f t="shared" si="13"/>
        <v/>
      </c>
      <c r="H53" s="171" t="str">
        <f t="shared" si="13"/>
        <v/>
      </c>
      <c r="I53" s="171" t="str">
        <f t="shared" si="13"/>
        <v/>
      </c>
      <c r="J53" s="171" t="str">
        <f t="shared" si="13"/>
        <v/>
      </c>
      <c r="K53" s="171" t="str">
        <f t="shared" si="13"/>
        <v/>
      </c>
      <c r="L53" s="171" t="str">
        <f t="shared" si="13"/>
        <v/>
      </c>
      <c r="M53" s="171" t="str">
        <f t="shared" si="13"/>
        <v/>
      </c>
      <c r="N53" s="171" t="str">
        <f t="shared" si="13"/>
        <v/>
      </c>
      <c r="O53" s="171" t="str">
        <f t="shared" si="13"/>
        <v/>
      </c>
      <c r="P53" s="171" t="str">
        <f t="shared" si="13"/>
        <v/>
      </c>
      <c r="Q53" s="171" t="str">
        <f t="shared" si="13"/>
        <v/>
      </c>
      <c r="R53" s="171" t="str">
        <f t="shared" si="13"/>
        <v/>
      </c>
      <c r="S53" s="171" t="str">
        <f t="shared" si="13"/>
        <v/>
      </c>
      <c r="T53" s="171" t="str">
        <f t="shared" si="13"/>
        <v/>
      </c>
      <c r="U53" s="171" t="str">
        <f t="shared" si="13"/>
        <v/>
      </c>
      <c r="V53" s="171" t="str">
        <f t="shared" si="13"/>
        <v/>
      </c>
      <c r="W53" s="184">
        <f t="shared" si="9"/>
        <v>0</v>
      </c>
      <c r="X53" s="185" t="e">
        <f t="shared" si="10"/>
        <v>#DIV/0!</v>
      </c>
      <c r="Y53" s="134">
        <f t="shared" si="11"/>
        <v>0</v>
      </c>
      <c r="Z53" s="186" t="e">
        <f t="shared" si="7"/>
        <v>#DIV/0!</v>
      </c>
      <c r="AA53" s="121"/>
      <c r="AB53" s="122"/>
      <c r="AC53" s="118"/>
      <c r="AD53" s="122"/>
      <c r="AE53" s="122"/>
      <c r="AF53" s="122"/>
      <c r="AG53" s="122"/>
      <c r="AH53" s="122"/>
      <c r="AI53" s="122"/>
      <c r="AJ53" s="122"/>
      <c r="AK53" s="122"/>
      <c r="AL53" s="122"/>
      <c r="AM53" s="122"/>
      <c r="AN53" s="122"/>
      <c r="AO53" s="122"/>
      <c r="AP53" s="122"/>
      <c r="AQ53" s="122"/>
      <c r="AR53" s="122"/>
      <c r="AS53" s="122"/>
    </row>
    <row r="54" spans="1:45" s="115" customFormat="1" x14ac:dyDescent="0.2">
      <c r="A54" s="170"/>
      <c r="B54" s="154" t="str">
        <f t="shared" si="5"/>
        <v>$34,999 - $49,999</v>
      </c>
      <c r="C54" s="171" t="str">
        <f t="shared" ref="C54:V54" si="14">IF(AND(C$49&gt;0,$W34&lt;&gt;""),C$49*IF(SUM(C$30:C$39)&gt;0,C34/SUM(C$30:C$39),$W34/SUM($W$30:$W$39)),"")</f>
        <v/>
      </c>
      <c r="D54" s="171" t="str">
        <f t="shared" si="14"/>
        <v/>
      </c>
      <c r="E54" s="171" t="str">
        <f t="shared" si="14"/>
        <v/>
      </c>
      <c r="F54" s="171" t="str">
        <f t="shared" si="14"/>
        <v/>
      </c>
      <c r="G54" s="171" t="str">
        <f t="shared" si="14"/>
        <v/>
      </c>
      <c r="H54" s="171" t="str">
        <f t="shared" si="14"/>
        <v/>
      </c>
      <c r="I54" s="171" t="str">
        <f t="shared" si="14"/>
        <v/>
      </c>
      <c r="J54" s="171" t="str">
        <f t="shared" si="14"/>
        <v/>
      </c>
      <c r="K54" s="171" t="str">
        <f t="shared" si="14"/>
        <v/>
      </c>
      <c r="L54" s="171" t="str">
        <f t="shared" si="14"/>
        <v/>
      </c>
      <c r="M54" s="171" t="str">
        <f t="shared" si="14"/>
        <v/>
      </c>
      <c r="N54" s="171" t="str">
        <f t="shared" si="14"/>
        <v/>
      </c>
      <c r="O54" s="171" t="str">
        <f t="shared" si="14"/>
        <v/>
      </c>
      <c r="P54" s="171" t="str">
        <f t="shared" si="14"/>
        <v/>
      </c>
      <c r="Q54" s="171" t="str">
        <f t="shared" si="14"/>
        <v/>
      </c>
      <c r="R54" s="171" t="str">
        <f t="shared" si="14"/>
        <v/>
      </c>
      <c r="S54" s="171" t="str">
        <f t="shared" si="14"/>
        <v/>
      </c>
      <c r="T54" s="171" t="str">
        <f t="shared" si="14"/>
        <v/>
      </c>
      <c r="U54" s="171" t="str">
        <f t="shared" si="14"/>
        <v/>
      </c>
      <c r="V54" s="171" t="str">
        <f t="shared" si="14"/>
        <v/>
      </c>
      <c r="W54" s="184">
        <f t="shared" si="9"/>
        <v>0</v>
      </c>
      <c r="X54" s="185" t="e">
        <f t="shared" si="10"/>
        <v>#DIV/0!</v>
      </c>
      <c r="Y54" s="134">
        <f t="shared" si="11"/>
        <v>0</v>
      </c>
      <c r="Z54" s="186" t="e">
        <f t="shared" si="7"/>
        <v>#DIV/0!</v>
      </c>
      <c r="AA54" s="121"/>
      <c r="AB54" s="122"/>
      <c r="AC54" s="118"/>
      <c r="AD54" s="122"/>
      <c r="AE54" s="122"/>
      <c r="AF54" s="122"/>
      <c r="AG54" s="122"/>
      <c r="AH54" s="122"/>
      <c r="AI54" s="122"/>
      <c r="AJ54" s="122"/>
      <c r="AK54" s="122"/>
      <c r="AL54" s="122"/>
      <c r="AM54" s="122"/>
      <c r="AN54" s="122"/>
      <c r="AO54" s="122"/>
      <c r="AP54" s="122"/>
      <c r="AQ54" s="122"/>
      <c r="AR54" s="122"/>
      <c r="AS54" s="122"/>
    </row>
    <row r="55" spans="1:45" s="115" customFormat="1" x14ac:dyDescent="0.2">
      <c r="A55" s="170"/>
      <c r="B55" s="154" t="str">
        <f t="shared" si="5"/>
        <v>$49,999 - $74,999</v>
      </c>
      <c r="C55" s="171" t="str">
        <f t="shared" ref="C55:V55" si="15">IF(AND(C$49&gt;0,$W35&lt;&gt;""),C$49*IF(SUM(C$30:C$39)&gt;0,C35/SUM(C$30:C$39),$W35/SUM($W$30:$W$39)),"")</f>
        <v/>
      </c>
      <c r="D55" s="171" t="str">
        <f t="shared" si="15"/>
        <v/>
      </c>
      <c r="E55" s="171" t="str">
        <f t="shared" si="15"/>
        <v/>
      </c>
      <c r="F55" s="171" t="str">
        <f t="shared" si="15"/>
        <v/>
      </c>
      <c r="G55" s="171" t="str">
        <f t="shared" si="15"/>
        <v/>
      </c>
      <c r="H55" s="171" t="str">
        <f t="shared" si="15"/>
        <v/>
      </c>
      <c r="I55" s="171" t="str">
        <f t="shared" si="15"/>
        <v/>
      </c>
      <c r="J55" s="171" t="str">
        <f t="shared" si="15"/>
        <v/>
      </c>
      <c r="K55" s="171" t="str">
        <f t="shared" si="15"/>
        <v/>
      </c>
      <c r="L55" s="171" t="str">
        <f t="shared" si="15"/>
        <v/>
      </c>
      <c r="M55" s="171" t="str">
        <f t="shared" si="15"/>
        <v/>
      </c>
      <c r="N55" s="171" t="str">
        <f t="shared" si="15"/>
        <v/>
      </c>
      <c r="O55" s="171" t="str">
        <f t="shared" si="15"/>
        <v/>
      </c>
      <c r="P55" s="171" t="str">
        <f t="shared" si="15"/>
        <v/>
      </c>
      <c r="Q55" s="171" t="str">
        <f t="shared" si="15"/>
        <v/>
      </c>
      <c r="R55" s="171" t="str">
        <f t="shared" si="15"/>
        <v/>
      </c>
      <c r="S55" s="171" t="str">
        <f t="shared" si="15"/>
        <v/>
      </c>
      <c r="T55" s="171" t="str">
        <f t="shared" si="15"/>
        <v/>
      </c>
      <c r="U55" s="171" t="str">
        <f t="shared" si="15"/>
        <v/>
      </c>
      <c r="V55" s="171" t="str">
        <f t="shared" si="15"/>
        <v/>
      </c>
      <c r="W55" s="184">
        <f t="shared" si="9"/>
        <v>0</v>
      </c>
      <c r="X55" s="185" t="e">
        <f t="shared" si="10"/>
        <v>#DIV/0!</v>
      </c>
      <c r="Y55" s="134">
        <f t="shared" si="11"/>
        <v>0</v>
      </c>
      <c r="Z55" s="186" t="e">
        <f t="shared" si="7"/>
        <v>#DIV/0!</v>
      </c>
      <c r="AA55" s="121"/>
      <c r="AB55" s="122"/>
      <c r="AC55" s="118"/>
      <c r="AD55" s="122"/>
      <c r="AE55" s="122"/>
      <c r="AF55" s="122"/>
      <c r="AG55" s="122"/>
      <c r="AH55" s="122"/>
      <c r="AI55" s="122"/>
      <c r="AJ55" s="122"/>
      <c r="AK55" s="122"/>
      <c r="AL55" s="122"/>
      <c r="AM55" s="122"/>
      <c r="AN55" s="122"/>
      <c r="AO55" s="122"/>
      <c r="AP55" s="122"/>
      <c r="AQ55" s="122"/>
      <c r="AR55" s="122"/>
      <c r="AS55" s="122"/>
    </row>
    <row r="56" spans="1:45" s="115" customFormat="1" x14ac:dyDescent="0.2">
      <c r="A56" s="170"/>
      <c r="B56" s="154" t="str">
        <f t="shared" si="5"/>
        <v>$74,999 - $99,999</v>
      </c>
      <c r="C56" s="171" t="str">
        <f t="shared" ref="C56:V56" si="16">IF(AND(C$49&gt;0,$W36&lt;&gt;""),C$49*IF(SUM(C$30:C$39)&gt;0,C36/SUM(C$30:C$39),$W36/SUM($W$30:$W$39)),"")</f>
        <v/>
      </c>
      <c r="D56" s="171" t="str">
        <f t="shared" si="16"/>
        <v/>
      </c>
      <c r="E56" s="171" t="str">
        <f t="shared" si="16"/>
        <v/>
      </c>
      <c r="F56" s="171" t="str">
        <f t="shared" si="16"/>
        <v/>
      </c>
      <c r="G56" s="171" t="str">
        <f t="shared" si="16"/>
        <v/>
      </c>
      <c r="H56" s="171" t="str">
        <f t="shared" si="16"/>
        <v/>
      </c>
      <c r="I56" s="171" t="str">
        <f t="shared" si="16"/>
        <v/>
      </c>
      <c r="J56" s="171" t="str">
        <f t="shared" si="16"/>
        <v/>
      </c>
      <c r="K56" s="171" t="str">
        <f t="shared" si="16"/>
        <v/>
      </c>
      <c r="L56" s="171" t="str">
        <f t="shared" si="16"/>
        <v/>
      </c>
      <c r="M56" s="171" t="str">
        <f t="shared" si="16"/>
        <v/>
      </c>
      <c r="N56" s="171" t="str">
        <f t="shared" si="16"/>
        <v/>
      </c>
      <c r="O56" s="171" t="str">
        <f t="shared" si="16"/>
        <v/>
      </c>
      <c r="P56" s="171" t="str">
        <f t="shared" si="16"/>
        <v/>
      </c>
      <c r="Q56" s="171" t="str">
        <f t="shared" si="16"/>
        <v/>
      </c>
      <c r="R56" s="171" t="str">
        <f t="shared" si="16"/>
        <v/>
      </c>
      <c r="S56" s="171" t="str">
        <f t="shared" si="16"/>
        <v/>
      </c>
      <c r="T56" s="171" t="str">
        <f t="shared" si="16"/>
        <v/>
      </c>
      <c r="U56" s="171" t="str">
        <f t="shared" si="16"/>
        <v/>
      </c>
      <c r="V56" s="171" t="str">
        <f t="shared" si="16"/>
        <v/>
      </c>
      <c r="W56" s="184">
        <f t="shared" si="9"/>
        <v>0</v>
      </c>
      <c r="X56" s="185" t="e">
        <f t="shared" si="10"/>
        <v>#DIV/0!</v>
      </c>
      <c r="Y56" s="134">
        <f t="shared" si="11"/>
        <v>0</v>
      </c>
      <c r="Z56" s="186" t="e">
        <f t="shared" si="7"/>
        <v>#DIV/0!</v>
      </c>
      <c r="AA56" s="121"/>
      <c r="AB56" s="122"/>
      <c r="AC56" s="118"/>
      <c r="AD56" s="122"/>
      <c r="AE56" s="122"/>
      <c r="AF56" s="122"/>
      <c r="AG56" s="122"/>
      <c r="AH56" s="122"/>
      <c r="AI56" s="122"/>
      <c r="AJ56" s="122"/>
      <c r="AK56" s="122"/>
      <c r="AL56" s="122"/>
      <c r="AM56" s="122"/>
      <c r="AN56" s="122"/>
      <c r="AO56" s="122"/>
      <c r="AP56" s="122"/>
      <c r="AQ56" s="122"/>
      <c r="AR56" s="122"/>
      <c r="AS56" s="122"/>
    </row>
    <row r="57" spans="1:45" s="115" customFormat="1" x14ac:dyDescent="0.2">
      <c r="A57" s="170"/>
      <c r="B57" s="154" t="str">
        <f t="shared" si="5"/>
        <v>$99,999 - $149,999</v>
      </c>
      <c r="C57" s="171" t="str">
        <f t="shared" ref="C57:V57" si="17">IF(AND(C$49&gt;0,$W37&lt;&gt;""),C$49*IF(SUM(C$30:C$39)&gt;0,C37/SUM(C$30:C$39),$W37/SUM($W$30:$W$39)),"")</f>
        <v/>
      </c>
      <c r="D57" s="171" t="str">
        <f t="shared" si="17"/>
        <v/>
      </c>
      <c r="E57" s="171" t="str">
        <f t="shared" si="17"/>
        <v/>
      </c>
      <c r="F57" s="171" t="str">
        <f t="shared" si="17"/>
        <v/>
      </c>
      <c r="G57" s="171" t="str">
        <f t="shared" si="17"/>
        <v/>
      </c>
      <c r="H57" s="171" t="str">
        <f t="shared" si="17"/>
        <v/>
      </c>
      <c r="I57" s="171" t="str">
        <f t="shared" si="17"/>
        <v/>
      </c>
      <c r="J57" s="171" t="str">
        <f t="shared" si="17"/>
        <v/>
      </c>
      <c r="K57" s="171" t="str">
        <f t="shared" si="17"/>
        <v/>
      </c>
      <c r="L57" s="171" t="str">
        <f t="shared" si="17"/>
        <v/>
      </c>
      <c r="M57" s="171" t="str">
        <f t="shared" si="17"/>
        <v/>
      </c>
      <c r="N57" s="171" t="str">
        <f t="shared" si="17"/>
        <v/>
      </c>
      <c r="O57" s="171" t="str">
        <f t="shared" si="17"/>
        <v/>
      </c>
      <c r="P57" s="171" t="str">
        <f t="shared" si="17"/>
        <v/>
      </c>
      <c r="Q57" s="171" t="str">
        <f t="shared" si="17"/>
        <v/>
      </c>
      <c r="R57" s="171" t="str">
        <f t="shared" si="17"/>
        <v/>
      </c>
      <c r="S57" s="171" t="str">
        <f t="shared" si="17"/>
        <v/>
      </c>
      <c r="T57" s="171" t="str">
        <f t="shared" si="17"/>
        <v/>
      </c>
      <c r="U57" s="171" t="str">
        <f t="shared" si="17"/>
        <v/>
      </c>
      <c r="V57" s="171" t="str">
        <f t="shared" si="17"/>
        <v/>
      </c>
      <c r="W57" s="184">
        <f t="shared" si="9"/>
        <v>0</v>
      </c>
      <c r="X57" s="185" t="e">
        <f t="shared" si="10"/>
        <v>#DIV/0!</v>
      </c>
      <c r="Y57" s="134">
        <f t="shared" si="11"/>
        <v>0</v>
      </c>
      <c r="Z57" s="186" t="e">
        <f t="shared" si="7"/>
        <v>#DIV/0!</v>
      </c>
      <c r="AA57" s="121"/>
      <c r="AB57" s="122"/>
      <c r="AC57" s="118"/>
      <c r="AD57" s="122"/>
      <c r="AE57" s="122"/>
      <c r="AF57" s="122"/>
      <c r="AG57" s="122"/>
      <c r="AH57" s="122"/>
      <c r="AI57" s="122"/>
      <c r="AJ57" s="122"/>
      <c r="AK57" s="122"/>
      <c r="AL57" s="122"/>
      <c r="AM57" s="122"/>
      <c r="AN57" s="122"/>
      <c r="AO57" s="122"/>
      <c r="AP57" s="122"/>
      <c r="AQ57" s="122"/>
      <c r="AR57" s="122"/>
      <c r="AS57" s="122"/>
    </row>
    <row r="58" spans="1:45" s="115" customFormat="1" x14ac:dyDescent="0.2">
      <c r="A58" s="170"/>
      <c r="B58" s="154" t="str">
        <f t="shared" si="5"/>
        <v>$149,999 - $199,999</v>
      </c>
      <c r="C58" s="171" t="str">
        <f t="shared" ref="C58:V58" si="18">IF(AND(C$49&gt;0,$W38&lt;&gt;""),C$49*IF(SUM(C$30:C$39)&gt;0,C38/SUM(C$30:C$39),$W38/SUM($W$30:$W$39)),"")</f>
        <v/>
      </c>
      <c r="D58" s="171" t="str">
        <f t="shared" si="18"/>
        <v/>
      </c>
      <c r="E58" s="171" t="str">
        <f t="shared" si="18"/>
        <v/>
      </c>
      <c r="F58" s="171" t="str">
        <f t="shared" si="18"/>
        <v/>
      </c>
      <c r="G58" s="171" t="str">
        <f t="shared" si="18"/>
        <v/>
      </c>
      <c r="H58" s="171" t="str">
        <f t="shared" si="18"/>
        <v/>
      </c>
      <c r="I58" s="171" t="str">
        <f t="shared" si="18"/>
        <v/>
      </c>
      <c r="J58" s="171" t="str">
        <f t="shared" si="18"/>
        <v/>
      </c>
      <c r="K58" s="171" t="str">
        <f t="shared" si="18"/>
        <v/>
      </c>
      <c r="L58" s="171" t="str">
        <f t="shared" si="18"/>
        <v/>
      </c>
      <c r="M58" s="171" t="str">
        <f t="shared" si="18"/>
        <v/>
      </c>
      <c r="N58" s="171" t="str">
        <f t="shared" si="18"/>
        <v/>
      </c>
      <c r="O58" s="171" t="str">
        <f t="shared" si="18"/>
        <v/>
      </c>
      <c r="P58" s="171" t="str">
        <f t="shared" si="18"/>
        <v/>
      </c>
      <c r="Q58" s="171" t="str">
        <f t="shared" si="18"/>
        <v/>
      </c>
      <c r="R58" s="171" t="str">
        <f t="shared" si="18"/>
        <v/>
      </c>
      <c r="S58" s="171" t="str">
        <f t="shared" si="18"/>
        <v/>
      </c>
      <c r="T58" s="171" t="str">
        <f t="shared" si="18"/>
        <v/>
      </c>
      <c r="U58" s="171" t="str">
        <f t="shared" si="18"/>
        <v/>
      </c>
      <c r="V58" s="171" t="str">
        <f t="shared" si="18"/>
        <v/>
      </c>
      <c r="W58" s="184">
        <f t="shared" si="9"/>
        <v>0</v>
      </c>
      <c r="X58" s="185" t="e">
        <f t="shared" si="10"/>
        <v>#DIV/0!</v>
      </c>
      <c r="Y58" s="134">
        <f t="shared" si="11"/>
        <v>0</v>
      </c>
      <c r="Z58" s="186" t="e">
        <f t="shared" si="7"/>
        <v>#DIV/0!</v>
      </c>
      <c r="AA58" s="121"/>
      <c r="AB58" s="122"/>
      <c r="AC58" s="118"/>
      <c r="AD58" s="122"/>
      <c r="AE58" s="122"/>
      <c r="AF58" s="122"/>
      <c r="AG58" s="122"/>
      <c r="AH58" s="122"/>
      <c r="AI58" s="122"/>
      <c r="AJ58" s="122"/>
      <c r="AK58" s="122"/>
      <c r="AL58" s="122"/>
      <c r="AM58" s="122"/>
      <c r="AN58" s="122"/>
      <c r="AO58" s="122"/>
      <c r="AP58" s="122"/>
      <c r="AQ58" s="122"/>
      <c r="AR58" s="122"/>
      <c r="AS58" s="122"/>
    </row>
    <row r="59" spans="1:45" s="115" customFormat="1" x14ac:dyDescent="0.2">
      <c r="A59" s="170"/>
      <c r="B59" s="154" t="str">
        <f t="shared" si="5"/>
        <v>$200,000 and more</v>
      </c>
      <c r="C59" s="171" t="str">
        <f t="shared" ref="C59:V59" si="19">IF(AND(C$49&gt;0,$W39&lt;&gt;""),C$49*IF(SUM(C$30:C$39)&gt;0,C39/SUM(C$30:C$39),$W39/SUM($W$30:$W$39)),"")</f>
        <v/>
      </c>
      <c r="D59" s="171" t="str">
        <f t="shared" si="19"/>
        <v/>
      </c>
      <c r="E59" s="171" t="str">
        <f t="shared" si="19"/>
        <v/>
      </c>
      <c r="F59" s="171" t="str">
        <f t="shared" si="19"/>
        <v/>
      </c>
      <c r="G59" s="171" t="str">
        <f t="shared" si="19"/>
        <v/>
      </c>
      <c r="H59" s="171" t="str">
        <f t="shared" si="19"/>
        <v/>
      </c>
      <c r="I59" s="171" t="str">
        <f t="shared" si="19"/>
        <v/>
      </c>
      <c r="J59" s="171" t="str">
        <f t="shared" si="19"/>
        <v/>
      </c>
      <c r="K59" s="171" t="str">
        <f t="shared" si="19"/>
        <v/>
      </c>
      <c r="L59" s="171" t="str">
        <f t="shared" si="19"/>
        <v/>
      </c>
      <c r="M59" s="171" t="str">
        <f t="shared" si="19"/>
        <v/>
      </c>
      <c r="N59" s="171" t="str">
        <f t="shared" si="19"/>
        <v/>
      </c>
      <c r="O59" s="171" t="str">
        <f t="shared" si="19"/>
        <v/>
      </c>
      <c r="P59" s="171" t="str">
        <f t="shared" si="19"/>
        <v/>
      </c>
      <c r="Q59" s="171" t="str">
        <f t="shared" si="19"/>
        <v/>
      </c>
      <c r="R59" s="171" t="str">
        <f t="shared" si="19"/>
        <v/>
      </c>
      <c r="S59" s="171" t="str">
        <f t="shared" si="19"/>
        <v/>
      </c>
      <c r="T59" s="171" t="str">
        <f t="shared" si="19"/>
        <v/>
      </c>
      <c r="U59" s="171" t="str">
        <f t="shared" si="19"/>
        <v/>
      </c>
      <c r="V59" s="171" t="str">
        <f t="shared" si="19"/>
        <v/>
      </c>
      <c r="W59" s="184">
        <f t="shared" si="9"/>
        <v>0</v>
      </c>
      <c r="X59" s="185" t="e">
        <f t="shared" si="10"/>
        <v>#DIV/0!</v>
      </c>
      <c r="Y59" s="134">
        <f t="shared" si="11"/>
        <v>0</v>
      </c>
      <c r="Z59" s="186" t="e">
        <f t="shared" si="7"/>
        <v>#DIV/0!</v>
      </c>
      <c r="AA59" s="121"/>
      <c r="AB59" s="122"/>
      <c r="AC59" s="118"/>
      <c r="AD59" s="122"/>
      <c r="AE59" s="122"/>
      <c r="AF59" s="122"/>
      <c r="AG59" s="122"/>
      <c r="AH59" s="122"/>
      <c r="AI59" s="122"/>
      <c r="AJ59" s="122"/>
      <c r="AK59" s="122"/>
      <c r="AL59" s="122"/>
      <c r="AM59" s="122"/>
      <c r="AN59" s="122"/>
      <c r="AO59" s="122"/>
      <c r="AP59" s="122"/>
      <c r="AQ59" s="122"/>
      <c r="AR59" s="122"/>
      <c r="AS59" s="122"/>
    </row>
    <row r="60" spans="1:45" s="115" customFormat="1" x14ac:dyDescent="0.2">
      <c r="A60" s="172"/>
      <c r="B60" s="173"/>
      <c r="C60" s="174"/>
      <c r="D60" s="187"/>
      <c r="E60" s="187"/>
      <c r="F60" s="187"/>
      <c r="G60" s="187"/>
      <c r="H60" s="187"/>
      <c r="I60" s="187"/>
      <c r="J60" s="187"/>
      <c r="K60" s="187"/>
      <c r="L60" s="187"/>
      <c r="M60" s="187"/>
      <c r="N60" s="187"/>
      <c r="O60" s="187"/>
      <c r="P60" s="187"/>
      <c r="Q60" s="187"/>
      <c r="R60" s="187"/>
      <c r="S60" s="187"/>
      <c r="T60" s="187"/>
      <c r="U60" s="187"/>
      <c r="V60" s="188" t="s">
        <v>106</v>
      </c>
      <c r="W60" s="189">
        <f>SUM(W50:W59)</f>
        <v>0</v>
      </c>
      <c r="X60" s="190"/>
      <c r="Y60" s="158">
        <f>Y59</f>
        <v>0</v>
      </c>
      <c r="Z60" s="175"/>
      <c r="AA60" s="121"/>
      <c r="AB60" s="122"/>
      <c r="AC60" s="122"/>
      <c r="AD60" s="122"/>
      <c r="AE60" s="122"/>
      <c r="AF60" s="122"/>
      <c r="AG60" s="122"/>
      <c r="AH60" s="122"/>
      <c r="AI60" s="122"/>
      <c r="AJ60" s="122"/>
      <c r="AK60" s="122"/>
      <c r="AL60" s="122"/>
      <c r="AM60" s="122"/>
      <c r="AN60" s="122"/>
      <c r="AO60" s="122"/>
      <c r="AP60" s="122"/>
      <c r="AQ60" s="122"/>
      <c r="AR60" s="122"/>
      <c r="AS60" s="122"/>
    </row>
    <row r="61" spans="1:45" s="115" customFormat="1" x14ac:dyDescent="0.2">
      <c r="A61" s="126"/>
      <c r="B61" s="127"/>
      <c r="C61" s="135"/>
      <c r="D61" s="135"/>
      <c r="E61" s="135"/>
      <c r="F61" s="135"/>
      <c r="G61" s="135"/>
      <c r="H61" s="135"/>
      <c r="I61" s="135"/>
      <c r="J61" s="135"/>
      <c r="K61" s="135"/>
      <c r="L61" s="135"/>
      <c r="M61" s="135"/>
      <c r="N61" s="135"/>
      <c r="O61" s="135"/>
      <c r="P61" s="135"/>
      <c r="Q61" s="135"/>
      <c r="R61" s="135"/>
      <c r="S61" s="135"/>
      <c r="T61" s="135"/>
      <c r="U61" s="135"/>
      <c r="V61" s="135"/>
      <c r="W61" s="136"/>
      <c r="Y61" s="136" t="s">
        <v>105</v>
      </c>
      <c r="Z61" s="119"/>
      <c r="AA61" s="121"/>
      <c r="AB61" s="122"/>
      <c r="AC61" s="122"/>
      <c r="AD61" s="122"/>
      <c r="AE61" s="122"/>
      <c r="AF61" s="122"/>
      <c r="AG61" s="122"/>
      <c r="AH61" s="122"/>
      <c r="AI61" s="122"/>
      <c r="AJ61" s="122"/>
      <c r="AK61" s="122"/>
      <c r="AL61" s="122"/>
      <c r="AM61" s="122"/>
      <c r="AN61" s="122"/>
      <c r="AO61" s="122"/>
      <c r="AP61" s="122"/>
      <c r="AQ61" s="122"/>
      <c r="AR61" s="122"/>
      <c r="AS61" s="122"/>
    </row>
    <row r="62" spans="1:45" s="115" customFormat="1" x14ac:dyDescent="0.2">
      <c r="A62" s="4" t="s">
        <v>168</v>
      </c>
      <c r="B62" s="2"/>
      <c r="C62" s="2"/>
      <c r="D62" s="24"/>
      <c r="E62" s="25"/>
      <c r="F62" s="2"/>
      <c r="G62" s="2"/>
      <c r="H62" s="2"/>
      <c r="I62" s="2"/>
      <c r="J62" s="2"/>
      <c r="K62" s="2"/>
      <c r="L62" s="2"/>
      <c r="M62" s="2"/>
      <c r="N62" s="2"/>
      <c r="O62" s="2"/>
      <c r="P62" s="2"/>
      <c r="Q62" s="2"/>
      <c r="R62" s="2"/>
      <c r="S62" s="2"/>
      <c r="T62" s="2"/>
      <c r="U62" s="2"/>
      <c r="V62" s="2"/>
      <c r="W62" s="2"/>
      <c r="Y62" s="136"/>
      <c r="Z62" s="119"/>
      <c r="AA62" s="121"/>
      <c r="AB62" s="122"/>
      <c r="AC62" s="122"/>
      <c r="AD62" s="122"/>
      <c r="AE62" s="122"/>
      <c r="AF62" s="122"/>
      <c r="AG62" s="122"/>
      <c r="AH62" s="122"/>
      <c r="AI62" s="122"/>
      <c r="AJ62" s="122"/>
      <c r="AK62" s="122"/>
      <c r="AL62" s="122"/>
      <c r="AM62" s="122"/>
      <c r="AN62" s="122"/>
      <c r="AO62" s="122"/>
      <c r="AP62" s="122"/>
      <c r="AQ62" s="122"/>
      <c r="AR62" s="122"/>
      <c r="AS62" s="122"/>
    </row>
    <row r="63" spans="1:45" s="115" customFormat="1" x14ac:dyDescent="0.2">
      <c r="A63" s="2" t="s">
        <v>63</v>
      </c>
      <c r="B63" s="268" t="s">
        <v>64</v>
      </c>
      <c r="C63" s="268"/>
      <c r="D63" s="268"/>
      <c r="E63" s="2"/>
      <c r="F63" s="2"/>
      <c r="G63" s="2"/>
      <c r="H63" s="2"/>
      <c r="I63" s="2"/>
      <c r="J63" s="2"/>
      <c r="K63" s="2"/>
      <c r="L63" s="2"/>
      <c r="M63" s="2"/>
      <c r="N63" s="2"/>
      <c r="O63" s="2"/>
      <c r="P63" s="2"/>
      <c r="Q63" s="2"/>
      <c r="R63" s="2"/>
      <c r="S63" s="2"/>
      <c r="T63" s="2"/>
      <c r="U63" s="2"/>
      <c r="V63" s="2"/>
      <c r="W63" s="2"/>
      <c r="Y63" s="136"/>
      <c r="Z63" s="119"/>
      <c r="AA63" s="121"/>
      <c r="AB63" s="122"/>
      <c r="AC63" s="122"/>
      <c r="AD63" s="122"/>
      <c r="AE63" s="122"/>
      <c r="AF63" s="122"/>
      <c r="AG63" s="122"/>
      <c r="AH63" s="122"/>
      <c r="AI63" s="122"/>
      <c r="AJ63" s="122"/>
      <c r="AK63" s="122"/>
      <c r="AL63" s="122"/>
      <c r="AM63" s="122"/>
      <c r="AN63" s="122"/>
      <c r="AO63" s="122"/>
      <c r="AP63" s="122"/>
      <c r="AQ63" s="122"/>
      <c r="AR63" s="122"/>
      <c r="AS63" s="122"/>
    </row>
    <row r="64" spans="1:45" s="115" customFormat="1" ht="14.25" x14ac:dyDescent="0.2">
      <c r="A64" s="2" t="s">
        <v>174</v>
      </c>
      <c r="B64" s="24"/>
      <c r="C64" s="26"/>
      <c r="D64" s="24"/>
      <c r="E64" s="25"/>
      <c r="F64" s="2"/>
      <c r="G64" s="2"/>
      <c r="H64" s="2"/>
      <c r="I64" s="2"/>
      <c r="J64" s="2"/>
      <c r="K64" s="2"/>
      <c r="L64" s="2"/>
      <c r="M64" s="2"/>
      <c r="N64" s="2"/>
      <c r="O64" s="2"/>
      <c r="P64" s="2"/>
      <c r="Q64" s="2"/>
      <c r="R64" s="2"/>
      <c r="S64" s="2"/>
      <c r="T64" s="2"/>
      <c r="U64" s="2"/>
      <c r="V64" s="2"/>
      <c r="W64" s="2"/>
      <c r="Y64" s="136"/>
      <c r="Z64" s="119"/>
      <c r="AA64" s="121"/>
      <c r="AB64" s="122"/>
      <c r="AC64" s="122"/>
      <c r="AD64" s="122"/>
      <c r="AE64" s="122"/>
      <c r="AF64" s="122"/>
      <c r="AG64" s="122"/>
      <c r="AH64" s="122"/>
      <c r="AI64" s="122"/>
      <c r="AJ64" s="122"/>
      <c r="AK64" s="122"/>
      <c r="AL64" s="122"/>
      <c r="AM64" s="122"/>
      <c r="AN64" s="122"/>
      <c r="AO64" s="122"/>
      <c r="AP64" s="122"/>
      <c r="AQ64" s="122"/>
      <c r="AR64" s="122"/>
      <c r="AS64" s="122"/>
    </row>
    <row r="65" spans="1:45" s="115" customFormat="1" ht="14.25" x14ac:dyDescent="0.2">
      <c r="A65" s="2" t="s">
        <v>117</v>
      </c>
      <c r="B65" s="24"/>
      <c r="C65" s="26"/>
      <c r="D65" s="24"/>
      <c r="E65" s="25"/>
      <c r="F65" s="2"/>
      <c r="G65" s="2"/>
      <c r="H65" s="2"/>
      <c r="I65" s="2"/>
      <c r="J65" s="2"/>
      <c r="K65" s="2"/>
      <c r="L65" s="2"/>
      <c r="M65" s="2"/>
      <c r="N65" s="2"/>
      <c r="O65" s="2"/>
      <c r="P65" s="2"/>
      <c r="Q65" s="2"/>
      <c r="R65" s="2"/>
      <c r="S65" s="2"/>
      <c r="T65" s="2"/>
      <c r="U65" s="2"/>
      <c r="V65" s="2"/>
      <c r="W65" s="2"/>
      <c r="Y65" s="136"/>
      <c r="Z65" s="119"/>
      <c r="AA65" s="121"/>
      <c r="AB65" s="122"/>
      <c r="AC65" s="122"/>
      <c r="AD65" s="122"/>
      <c r="AE65" s="122"/>
      <c r="AF65" s="122"/>
      <c r="AG65" s="122"/>
      <c r="AH65" s="122"/>
      <c r="AI65" s="122"/>
      <c r="AJ65" s="122"/>
      <c r="AK65" s="122"/>
      <c r="AL65" s="122"/>
      <c r="AM65" s="122"/>
      <c r="AN65" s="122"/>
      <c r="AO65" s="122"/>
      <c r="AP65" s="122"/>
      <c r="AQ65" s="122"/>
      <c r="AR65" s="122"/>
      <c r="AS65" s="122"/>
    </row>
    <row r="66" spans="1:45" s="115" customFormat="1" ht="14.25" x14ac:dyDescent="0.2">
      <c r="A66" s="2" t="s">
        <v>95</v>
      </c>
      <c r="B66" s="24"/>
      <c r="C66" s="26"/>
      <c r="D66" s="24"/>
      <c r="E66" s="25"/>
      <c r="F66" s="2"/>
      <c r="G66" s="2"/>
      <c r="H66" s="2"/>
      <c r="I66" s="2"/>
      <c r="J66" s="2"/>
      <c r="K66" s="2"/>
      <c r="L66" s="2"/>
      <c r="M66" s="2"/>
      <c r="N66" s="2"/>
      <c r="O66" s="2"/>
      <c r="P66" s="2"/>
      <c r="Q66" s="2"/>
      <c r="R66" s="2"/>
      <c r="S66" s="2"/>
      <c r="T66" s="2"/>
      <c r="U66" s="2"/>
      <c r="V66" s="2"/>
      <c r="W66" s="2"/>
      <c r="Y66" s="136"/>
      <c r="Z66" s="119"/>
      <c r="AA66" s="121"/>
      <c r="AB66" s="122"/>
      <c r="AC66" s="122"/>
      <c r="AD66" s="122"/>
      <c r="AE66" s="122"/>
      <c r="AF66" s="122"/>
      <c r="AG66" s="122"/>
      <c r="AH66" s="122"/>
      <c r="AI66" s="122"/>
      <c r="AJ66" s="122"/>
      <c r="AK66" s="122"/>
      <c r="AL66" s="122"/>
      <c r="AM66" s="122"/>
      <c r="AN66" s="122"/>
      <c r="AO66" s="122"/>
      <c r="AP66" s="122"/>
      <c r="AQ66" s="122"/>
      <c r="AR66" s="122"/>
      <c r="AS66" s="122"/>
    </row>
    <row r="67" spans="1:45" s="115" customFormat="1" ht="14.25" x14ac:dyDescent="0.2">
      <c r="A67" s="2" t="s">
        <v>172</v>
      </c>
      <c r="B67" s="24"/>
      <c r="C67" s="26"/>
      <c r="D67" s="24"/>
      <c r="E67" s="25"/>
      <c r="F67" s="2"/>
      <c r="G67" s="2"/>
      <c r="H67" s="2"/>
      <c r="I67" s="2"/>
      <c r="J67" s="2"/>
      <c r="K67" s="2"/>
      <c r="L67" s="2"/>
      <c r="M67" s="2"/>
      <c r="N67" s="2"/>
      <c r="O67" s="2"/>
      <c r="P67" s="2"/>
      <c r="Q67" s="2"/>
      <c r="R67" s="2"/>
      <c r="S67" s="2"/>
      <c r="T67" s="2"/>
      <c r="U67" s="2"/>
      <c r="V67" s="2"/>
      <c r="W67" s="2"/>
      <c r="Y67" s="136"/>
      <c r="Z67" s="119"/>
      <c r="AA67" s="121"/>
      <c r="AB67" s="122"/>
      <c r="AC67" s="122"/>
      <c r="AD67" s="122"/>
      <c r="AE67" s="122"/>
      <c r="AF67" s="122"/>
      <c r="AG67" s="122"/>
      <c r="AH67" s="122"/>
      <c r="AI67" s="122"/>
      <c r="AJ67" s="122"/>
      <c r="AK67" s="122"/>
      <c r="AL67" s="122"/>
      <c r="AM67" s="122"/>
      <c r="AN67" s="122"/>
      <c r="AO67" s="122"/>
      <c r="AP67" s="122"/>
      <c r="AQ67" s="122"/>
      <c r="AR67" s="122"/>
      <c r="AS67" s="122"/>
    </row>
    <row r="68" spans="1:45" s="115" customFormat="1" x14ac:dyDescent="0.2">
      <c r="A68" s="2" t="s">
        <v>83</v>
      </c>
      <c r="B68" s="24"/>
      <c r="C68" s="24"/>
      <c r="D68" s="24"/>
      <c r="E68" s="25"/>
      <c r="F68" s="2"/>
      <c r="G68" s="2"/>
      <c r="H68" s="2"/>
      <c r="I68" s="2"/>
      <c r="J68" s="2"/>
      <c r="K68" s="2"/>
      <c r="L68" s="2"/>
      <c r="M68" s="2"/>
      <c r="N68" s="2"/>
      <c r="O68" s="2"/>
      <c r="P68" s="2"/>
      <c r="Q68" s="2"/>
      <c r="R68" s="2"/>
      <c r="S68" s="2"/>
      <c r="T68" s="2"/>
      <c r="U68" s="2"/>
      <c r="V68" s="2"/>
      <c r="W68" s="2"/>
      <c r="Y68" s="136"/>
      <c r="Z68" s="119"/>
      <c r="AA68" s="121"/>
      <c r="AB68" s="122"/>
      <c r="AC68" s="122"/>
      <c r="AD68" s="122"/>
      <c r="AE68" s="122"/>
      <c r="AF68" s="122"/>
      <c r="AG68" s="122"/>
      <c r="AH68" s="122"/>
      <c r="AI68" s="122"/>
      <c r="AJ68" s="122"/>
      <c r="AK68" s="122"/>
      <c r="AL68" s="122"/>
      <c r="AM68" s="122"/>
      <c r="AN68" s="122"/>
      <c r="AO68" s="122"/>
      <c r="AP68" s="122"/>
      <c r="AQ68" s="122"/>
      <c r="AR68" s="122"/>
      <c r="AS68" s="122"/>
    </row>
    <row r="69" spans="1:45" s="115" customFormat="1" x14ac:dyDescent="0.2">
      <c r="A69" s="25" t="s">
        <v>84</v>
      </c>
      <c r="B69" s="24"/>
      <c r="C69" s="24"/>
      <c r="D69" s="24"/>
      <c r="E69" s="25"/>
      <c r="F69" s="2"/>
      <c r="G69" s="2"/>
      <c r="H69" s="2"/>
      <c r="I69" s="2"/>
      <c r="J69" s="2"/>
      <c r="K69" s="2"/>
      <c r="L69" s="2"/>
      <c r="M69" s="2"/>
      <c r="N69" s="2"/>
      <c r="O69" s="2"/>
      <c r="P69" s="2"/>
      <c r="Q69" s="2"/>
      <c r="R69" s="2"/>
      <c r="S69" s="2"/>
      <c r="T69" s="2"/>
      <c r="U69" s="2"/>
      <c r="V69" s="2"/>
      <c r="W69" s="2"/>
      <c r="Y69" s="136"/>
      <c r="Z69" s="119"/>
      <c r="AA69" s="121"/>
      <c r="AB69" s="122"/>
      <c r="AC69" s="122"/>
      <c r="AD69" s="122"/>
      <c r="AE69" s="122"/>
      <c r="AF69" s="122"/>
      <c r="AG69" s="122"/>
      <c r="AH69" s="122"/>
      <c r="AI69" s="122"/>
      <c r="AJ69" s="122"/>
      <c r="AK69" s="122"/>
      <c r="AL69" s="122"/>
      <c r="AM69" s="122"/>
      <c r="AN69" s="122"/>
      <c r="AO69" s="122"/>
      <c r="AP69" s="122"/>
      <c r="AQ69" s="122"/>
      <c r="AR69" s="122"/>
      <c r="AS69" s="122"/>
    </row>
    <row r="70" spans="1:45" s="115" customFormat="1" x14ac:dyDescent="0.2">
      <c r="A70" s="2" t="s">
        <v>175</v>
      </c>
      <c r="B70" s="24"/>
      <c r="C70" s="24"/>
      <c r="D70" s="24"/>
      <c r="E70" s="25"/>
      <c r="F70" s="2"/>
      <c r="G70" s="2"/>
      <c r="H70" s="2"/>
      <c r="I70" s="2"/>
      <c r="J70" s="2"/>
      <c r="K70" s="2"/>
      <c r="L70" s="2"/>
      <c r="M70" s="2"/>
      <c r="N70" s="2"/>
      <c r="O70" s="2"/>
      <c r="P70" s="2"/>
      <c r="Q70" s="2"/>
      <c r="R70" s="2"/>
      <c r="S70" s="2"/>
      <c r="T70" s="2"/>
      <c r="U70" s="2"/>
      <c r="V70" s="2"/>
      <c r="W70" s="2"/>
      <c r="Y70" s="136"/>
      <c r="Z70" s="119"/>
      <c r="AA70" s="121"/>
      <c r="AB70" s="122"/>
      <c r="AC70" s="122"/>
      <c r="AD70" s="122"/>
      <c r="AE70" s="122"/>
      <c r="AF70" s="122"/>
      <c r="AG70" s="122"/>
      <c r="AH70" s="122"/>
      <c r="AI70" s="122"/>
      <c r="AJ70" s="122"/>
      <c r="AK70" s="122"/>
      <c r="AL70" s="122"/>
      <c r="AM70" s="122"/>
      <c r="AN70" s="122"/>
      <c r="AO70" s="122"/>
      <c r="AP70" s="122"/>
      <c r="AQ70" s="122"/>
      <c r="AR70" s="122"/>
      <c r="AS70" s="122"/>
    </row>
    <row r="71" spans="1:45" s="115" customFormat="1" x14ac:dyDescent="0.2">
      <c r="A71" s="2" t="s">
        <v>179</v>
      </c>
      <c r="B71" s="24"/>
      <c r="C71" s="24"/>
      <c r="D71" s="24"/>
      <c r="E71" s="25"/>
      <c r="F71" s="2"/>
      <c r="G71" s="2"/>
      <c r="H71" s="2"/>
      <c r="I71" s="2"/>
      <c r="J71" s="2"/>
      <c r="K71" s="2"/>
      <c r="L71" s="2"/>
      <c r="M71" s="2"/>
      <c r="N71" s="2"/>
      <c r="O71" s="2"/>
      <c r="P71" s="2"/>
      <c r="Q71" s="2"/>
      <c r="R71" s="2"/>
      <c r="S71" s="2"/>
      <c r="T71" s="2"/>
      <c r="U71" s="2"/>
      <c r="V71" s="2"/>
      <c r="W71" s="2"/>
      <c r="Y71" s="136"/>
      <c r="Z71" s="119"/>
      <c r="AA71" s="121"/>
      <c r="AB71" s="122"/>
      <c r="AC71" s="122"/>
      <c r="AD71" s="122"/>
      <c r="AE71" s="122"/>
      <c r="AF71" s="122"/>
      <c r="AG71" s="122"/>
      <c r="AH71" s="122"/>
      <c r="AI71" s="122"/>
      <c r="AJ71" s="122"/>
      <c r="AK71" s="122"/>
      <c r="AL71" s="122"/>
      <c r="AM71" s="122"/>
      <c r="AN71" s="122"/>
      <c r="AO71" s="122"/>
      <c r="AP71" s="122"/>
      <c r="AQ71" s="122"/>
      <c r="AR71" s="122"/>
      <c r="AS71" s="122"/>
    </row>
    <row r="72" spans="1:45" s="115" customFormat="1" x14ac:dyDescent="0.2">
      <c r="A72" s="2" t="s">
        <v>176</v>
      </c>
      <c r="B72" s="24"/>
      <c r="C72" s="24"/>
      <c r="D72" s="24"/>
      <c r="E72" s="25"/>
      <c r="F72" s="2"/>
      <c r="G72" s="2"/>
      <c r="H72" s="2"/>
      <c r="I72" s="2"/>
      <c r="J72" s="2"/>
      <c r="K72" s="2"/>
      <c r="L72" s="2"/>
      <c r="M72" s="2"/>
      <c r="N72" s="2"/>
      <c r="O72" s="2"/>
      <c r="P72" s="2"/>
      <c r="Q72" s="2"/>
      <c r="R72" s="2"/>
      <c r="S72" s="2"/>
      <c r="T72" s="2"/>
      <c r="U72" s="2"/>
      <c r="V72" s="2"/>
      <c r="W72" s="2"/>
      <c r="Y72" s="136"/>
      <c r="Z72" s="119"/>
      <c r="AA72" s="121"/>
      <c r="AB72" s="122"/>
      <c r="AC72" s="122"/>
      <c r="AD72" s="122"/>
      <c r="AE72" s="122"/>
      <c r="AF72" s="122"/>
      <c r="AG72" s="122"/>
      <c r="AH72" s="122"/>
      <c r="AI72" s="122"/>
      <c r="AJ72" s="122"/>
      <c r="AK72" s="122"/>
      <c r="AL72" s="122"/>
      <c r="AM72" s="122"/>
      <c r="AN72" s="122"/>
      <c r="AO72" s="122"/>
      <c r="AP72" s="122"/>
      <c r="AQ72" s="122"/>
      <c r="AR72" s="122"/>
      <c r="AS72" s="122"/>
    </row>
    <row r="73" spans="1:45" s="115" customFormat="1" ht="14.25" x14ac:dyDescent="0.2">
      <c r="A73" s="2"/>
      <c r="B73" s="24"/>
      <c r="C73" s="26"/>
      <c r="D73" s="24"/>
      <c r="E73" s="25"/>
      <c r="F73" s="2"/>
      <c r="G73" s="2"/>
      <c r="H73" s="177"/>
      <c r="I73" s="2"/>
      <c r="J73" s="2"/>
      <c r="K73" s="2"/>
      <c r="L73" s="2"/>
      <c r="M73" s="2"/>
      <c r="N73" s="2"/>
      <c r="O73" s="2"/>
      <c r="P73" s="2"/>
      <c r="Q73" s="2"/>
      <c r="R73" s="2"/>
      <c r="S73" s="2"/>
      <c r="T73" s="2"/>
      <c r="U73" s="2"/>
      <c r="V73" s="2"/>
      <c r="W73" s="2"/>
      <c r="Y73" s="136"/>
      <c r="Z73" s="119"/>
      <c r="AA73" s="121"/>
      <c r="AB73" s="122"/>
      <c r="AC73" s="122"/>
      <c r="AD73" s="122"/>
      <c r="AE73" s="122"/>
      <c r="AF73" s="122"/>
      <c r="AG73" s="122"/>
      <c r="AH73" s="122"/>
      <c r="AI73" s="122"/>
      <c r="AJ73" s="122"/>
      <c r="AK73" s="122"/>
      <c r="AL73" s="122"/>
      <c r="AM73" s="122"/>
      <c r="AN73" s="122"/>
      <c r="AO73" s="122"/>
      <c r="AP73" s="122"/>
      <c r="AQ73" s="122"/>
      <c r="AR73" s="122"/>
      <c r="AS73" s="122"/>
    </row>
    <row r="74" spans="1:45" s="115" customFormat="1" ht="29.25" customHeight="1" x14ac:dyDescent="0.25">
      <c r="A74" s="204" t="s">
        <v>151</v>
      </c>
      <c r="B74" s="155"/>
      <c r="C74" s="276" t="s">
        <v>180</v>
      </c>
      <c r="D74" s="276"/>
      <c r="E74" s="276"/>
      <c r="F74" s="276"/>
      <c r="G74" s="276"/>
      <c r="H74" s="276"/>
      <c r="I74" s="276"/>
      <c r="J74" s="276"/>
      <c r="K74" s="276"/>
      <c r="L74" s="276"/>
      <c r="M74" s="276"/>
      <c r="N74" s="276"/>
      <c r="O74" s="276"/>
      <c r="P74" s="276"/>
      <c r="Q74" s="276"/>
      <c r="R74" s="276"/>
      <c r="S74" s="276"/>
      <c r="T74" s="276"/>
      <c r="U74" s="276"/>
      <c r="V74" s="276"/>
      <c r="W74" s="277" t="s">
        <v>118</v>
      </c>
      <c r="X74" s="278"/>
      <c r="Y74" s="281" t="s">
        <v>196</v>
      </c>
      <c r="Z74" s="282"/>
      <c r="AA74" s="121"/>
      <c r="AB74" s="122"/>
      <c r="AC74" s="122"/>
      <c r="AD74" s="122"/>
      <c r="AE74" s="122"/>
      <c r="AF74" s="122"/>
      <c r="AG74" s="122"/>
      <c r="AH74" s="122"/>
      <c r="AI74" s="122"/>
      <c r="AJ74" s="122"/>
      <c r="AK74" s="122"/>
      <c r="AL74" s="122"/>
      <c r="AM74" s="122"/>
      <c r="AN74" s="122"/>
      <c r="AO74" s="122"/>
      <c r="AP74" s="122"/>
      <c r="AQ74" s="122"/>
      <c r="AR74" s="122"/>
      <c r="AS74" s="122"/>
    </row>
    <row r="75" spans="1:45" s="115" customFormat="1" ht="51" x14ac:dyDescent="0.2">
      <c r="A75" s="129"/>
      <c r="B75" s="157" t="s">
        <v>98</v>
      </c>
      <c r="C75" s="102" t="str">
        <f t="shared" ref="C75:V75" si="20">C$29</f>
        <v>Type in name of community: A</v>
      </c>
      <c r="D75" s="102" t="str">
        <f t="shared" si="20"/>
        <v>B</v>
      </c>
      <c r="E75" s="102" t="str">
        <f t="shared" si="20"/>
        <v>C</v>
      </c>
      <c r="F75" s="102" t="str">
        <f t="shared" si="20"/>
        <v>D</v>
      </c>
      <c r="G75" s="102" t="str">
        <f t="shared" si="20"/>
        <v>E</v>
      </c>
      <c r="H75" s="102" t="str">
        <f t="shared" si="20"/>
        <v>F</v>
      </c>
      <c r="I75" s="102" t="str">
        <f t="shared" si="20"/>
        <v>G</v>
      </c>
      <c r="J75" s="102" t="str">
        <f t="shared" si="20"/>
        <v>H</v>
      </c>
      <c r="K75" s="102" t="str">
        <f t="shared" si="20"/>
        <v>I</v>
      </c>
      <c r="L75" s="102" t="str">
        <f t="shared" si="20"/>
        <v>J</v>
      </c>
      <c r="M75" s="102" t="str">
        <f t="shared" si="20"/>
        <v>K</v>
      </c>
      <c r="N75" s="102" t="str">
        <f t="shared" si="20"/>
        <v>L</v>
      </c>
      <c r="O75" s="102" t="str">
        <f t="shared" si="20"/>
        <v>M</v>
      </c>
      <c r="P75" s="102" t="str">
        <f t="shared" si="20"/>
        <v>N</v>
      </c>
      <c r="Q75" s="102" t="str">
        <f t="shared" si="20"/>
        <v>O</v>
      </c>
      <c r="R75" s="102" t="str">
        <f t="shared" si="20"/>
        <v>P</v>
      </c>
      <c r="S75" s="102" t="str">
        <f t="shared" si="20"/>
        <v>Q</v>
      </c>
      <c r="T75" s="102" t="str">
        <f t="shared" si="20"/>
        <v>R</v>
      </c>
      <c r="U75" s="102" t="str">
        <f t="shared" si="20"/>
        <v>S</v>
      </c>
      <c r="V75" s="102" t="str">
        <f t="shared" si="20"/>
        <v>T</v>
      </c>
      <c r="W75" s="197" t="s">
        <v>97</v>
      </c>
      <c r="X75" s="198" t="s">
        <v>104</v>
      </c>
      <c r="Y75" s="205" t="s">
        <v>195</v>
      </c>
      <c r="Z75" s="198" t="s">
        <v>35</v>
      </c>
      <c r="AA75" s="121"/>
      <c r="AB75" s="122"/>
      <c r="AC75" s="122"/>
      <c r="AD75" s="122"/>
      <c r="AE75" s="122"/>
      <c r="AF75" s="122"/>
      <c r="AG75" s="122"/>
      <c r="AH75" s="122"/>
      <c r="AI75" s="122"/>
      <c r="AJ75" s="122"/>
      <c r="AK75" s="122"/>
      <c r="AL75" s="122"/>
      <c r="AM75" s="122"/>
      <c r="AN75" s="122"/>
      <c r="AO75" s="122"/>
      <c r="AP75" s="122"/>
      <c r="AQ75" s="122"/>
      <c r="AR75" s="122"/>
      <c r="AS75" s="122"/>
    </row>
    <row r="76" spans="1:45" s="115" customFormat="1" x14ac:dyDescent="0.2">
      <c r="A76" s="331" t="s">
        <v>232</v>
      </c>
      <c r="B76" s="320" t="s">
        <v>97</v>
      </c>
      <c r="C76" s="321"/>
      <c r="D76" s="321"/>
      <c r="E76" s="321"/>
      <c r="F76" s="321"/>
      <c r="G76" s="321"/>
      <c r="H76" s="321"/>
      <c r="I76" s="321"/>
      <c r="J76" s="321"/>
      <c r="K76" s="321"/>
      <c r="L76" s="321"/>
      <c r="M76" s="321"/>
      <c r="N76" s="321"/>
      <c r="O76" s="321"/>
      <c r="P76" s="321"/>
      <c r="Q76" s="321"/>
      <c r="R76" s="321"/>
      <c r="S76" s="321"/>
      <c r="T76" s="321"/>
      <c r="U76" s="321"/>
      <c r="V76" s="321"/>
      <c r="W76" s="332">
        <f>SUM(C$49:V$49)</f>
        <v>25000</v>
      </c>
      <c r="X76" s="333"/>
      <c r="Y76" s="334"/>
      <c r="Z76" s="333"/>
      <c r="AA76" s="121"/>
      <c r="AB76" s="122"/>
      <c r="AC76" s="122"/>
      <c r="AD76" s="122"/>
      <c r="AE76" s="122"/>
      <c r="AF76" s="122"/>
      <c r="AG76" s="122"/>
      <c r="AH76" s="122"/>
      <c r="AI76" s="122"/>
      <c r="AJ76" s="122"/>
      <c r="AK76" s="122"/>
      <c r="AL76" s="122"/>
      <c r="AM76" s="122"/>
      <c r="AN76" s="122"/>
      <c r="AO76" s="122"/>
      <c r="AP76" s="122"/>
      <c r="AQ76" s="122"/>
      <c r="AR76" s="122"/>
      <c r="AS76" s="122"/>
    </row>
    <row r="77" spans="1:45" s="115" customFormat="1" x14ac:dyDescent="0.2">
      <c r="A77" s="335" t="s">
        <v>226</v>
      </c>
      <c r="B77" s="324" t="s">
        <v>181</v>
      </c>
      <c r="C77" s="325"/>
      <c r="D77" s="325"/>
      <c r="E77" s="325"/>
      <c r="F77" s="325"/>
      <c r="G77" s="325"/>
      <c r="H77" s="325"/>
      <c r="I77" s="325"/>
      <c r="J77" s="325"/>
      <c r="K77" s="325"/>
      <c r="L77" s="325"/>
      <c r="M77" s="325"/>
      <c r="N77" s="325"/>
      <c r="O77" s="325"/>
      <c r="P77" s="325"/>
      <c r="Q77" s="325"/>
      <c r="R77" s="325"/>
      <c r="S77" s="325"/>
      <c r="T77" s="325"/>
      <c r="U77" s="325"/>
      <c r="V77" s="325"/>
      <c r="W77" s="336" t="str">
        <f>IF(SUM(C88:V88)&gt;0,SUMPRODUCT(C88:V88,$C$49:$V$49),"")</f>
        <v/>
      </c>
      <c r="X77" s="337" t="e">
        <f>IF(OR($W$76&lt;=0,$W$76=""),"",ROUND(W77/$W$76,3))</f>
        <v>#VALUE!</v>
      </c>
      <c r="Y77" s="338" t="s">
        <v>204</v>
      </c>
      <c r="Z77" s="337" t="e">
        <f>IF(OR($W$76&lt;=0,$W$76=""),"",SUM($X$77:X77))</f>
        <v>#VALUE!</v>
      </c>
      <c r="AA77" s="121"/>
      <c r="AB77" s="122"/>
      <c r="AC77" s="122"/>
      <c r="AD77" s="122"/>
      <c r="AE77" s="122"/>
      <c r="AF77" s="122"/>
      <c r="AG77" s="122"/>
      <c r="AH77" s="122"/>
      <c r="AI77" s="122"/>
      <c r="AJ77" s="122"/>
      <c r="AK77" s="122"/>
      <c r="AL77" s="122"/>
      <c r="AM77" s="122"/>
      <c r="AN77" s="122"/>
      <c r="AO77" s="122"/>
      <c r="AP77" s="122"/>
      <c r="AQ77" s="122"/>
      <c r="AR77" s="122"/>
      <c r="AS77" s="122"/>
    </row>
    <row r="78" spans="1:45" s="115" customFormat="1" x14ac:dyDescent="0.2">
      <c r="A78" s="335" t="s">
        <v>224</v>
      </c>
      <c r="B78" s="324" t="s">
        <v>182</v>
      </c>
      <c r="C78" s="325"/>
      <c r="D78" s="325"/>
      <c r="E78" s="325"/>
      <c r="F78" s="325"/>
      <c r="G78" s="325"/>
      <c r="H78" s="325"/>
      <c r="I78" s="325"/>
      <c r="J78" s="325"/>
      <c r="K78" s="325"/>
      <c r="L78" s="325"/>
      <c r="M78" s="325"/>
      <c r="N78" s="325"/>
      <c r="O78" s="325"/>
      <c r="P78" s="325"/>
      <c r="Q78" s="325"/>
      <c r="R78" s="325"/>
      <c r="S78" s="325"/>
      <c r="T78" s="325"/>
      <c r="U78" s="325"/>
      <c r="V78" s="325"/>
      <c r="W78" s="336" t="str">
        <f t="shared" ref="W78:W84" si="21">IF(SUM(C89:V89)&gt;0,SUMPRODUCT(C89:V89,$C$49:$V$49),"")</f>
        <v/>
      </c>
      <c r="X78" s="337" t="e">
        <f t="shared" ref="X78:X84" si="22">IF(OR($W$76&lt;=0,$W$76=""),"",ROUND(W78/$W$76,3))</f>
        <v>#VALUE!</v>
      </c>
      <c r="Y78" s="338" t="s">
        <v>205</v>
      </c>
      <c r="Z78" s="337" t="e">
        <f>IF(OR($W$76&lt;=0,$W$76=""),"",SUM($X$77:X78))</f>
        <v>#VALUE!</v>
      </c>
      <c r="AA78" s="121"/>
      <c r="AB78" s="122"/>
      <c r="AC78" s="122"/>
      <c r="AD78" s="122"/>
      <c r="AE78" s="122"/>
      <c r="AF78" s="122"/>
      <c r="AG78" s="122"/>
      <c r="AH78" s="122"/>
      <c r="AI78" s="122"/>
      <c r="AJ78" s="122"/>
      <c r="AK78" s="122"/>
      <c r="AL78" s="122"/>
      <c r="AM78" s="122"/>
      <c r="AN78" s="122"/>
      <c r="AO78" s="122"/>
      <c r="AP78" s="122"/>
      <c r="AQ78" s="122"/>
      <c r="AR78" s="122"/>
      <c r="AS78" s="122"/>
    </row>
    <row r="79" spans="1:45" s="115" customFormat="1" x14ac:dyDescent="0.2">
      <c r="A79" s="335" t="s">
        <v>225</v>
      </c>
      <c r="B79" s="324" t="s">
        <v>183</v>
      </c>
      <c r="C79" s="325"/>
      <c r="D79" s="325"/>
      <c r="E79" s="325"/>
      <c r="F79" s="325"/>
      <c r="G79" s="325"/>
      <c r="H79" s="325"/>
      <c r="I79" s="325"/>
      <c r="J79" s="325"/>
      <c r="K79" s="325"/>
      <c r="L79" s="325"/>
      <c r="M79" s="325"/>
      <c r="N79" s="325"/>
      <c r="O79" s="325"/>
      <c r="P79" s="325"/>
      <c r="Q79" s="325"/>
      <c r="R79" s="325"/>
      <c r="S79" s="325"/>
      <c r="T79" s="325"/>
      <c r="U79" s="325"/>
      <c r="V79" s="325"/>
      <c r="W79" s="336" t="str">
        <f t="shared" si="21"/>
        <v/>
      </c>
      <c r="X79" s="337" t="e">
        <f t="shared" si="22"/>
        <v>#VALUE!</v>
      </c>
      <c r="Y79" s="338" t="s">
        <v>206</v>
      </c>
      <c r="Z79" s="337" t="e">
        <f>IF(OR($W$76&lt;=0,$W$76=""),"",SUM($X$77:X79))</f>
        <v>#VALUE!</v>
      </c>
      <c r="AA79" s="121"/>
      <c r="AB79" s="122"/>
      <c r="AC79" s="122"/>
      <c r="AD79" s="122"/>
      <c r="AE79" s="122"/>
      <c r="AF79" s="122"/>
      <c r="AG79" s="122"/>
      <c r="AH79" s="122"/>
      <c r="AI79" s="122"/>
      <c r="AJ79" s="122"/>
      <c r="AK79" s="122"/>
      <c r="AL79" s="122"/>
      <c r="AM79" s="122"/>
      <c r="AN79" s="122"/>
      <c r="AO79" s="122"/>
      <c r="AP79" s="122"/>
      <c r="AQ79" s="122"/>
      <c r="AR79" s="122"/>
      <c r="AS79" s="122"/>
    </row>
    <row r="80" spans="1:45" s="115" customFormat="1" x14ac:dyDescent="0.2">
      <c r="A80" s="335" t="s">
        <v>227</v>
      </c>
      <c r="B80" s="324" t="s">
        <v>184</v>
      </c>
      <c r="C80" s="325"/>
      <c r="D80" s="325"/>
      <c r="E80" s="325"/>
      <c r="F80" s="325"/>
      <c r="G80" s="325"/>
      <c r="H80" s="325"/>
      <c r="I80" s="325"/>
      <c r="J80" s="325"/>
      <c r="K80" s="325"/>
      <c r="L80" s="325"/>
      <c r="M80" s="325"/>
      <c r="N80" s="325"/>
      <c r="O80" s="325"/>
      <c r="P80" s="325"/>
      <c r="Q80" s="325"/>
      <c r="R80" s="325"/>
      <c r="S80" s="325"/>
      <c r="T80" s="325"/>
      <c r="U80" s="325"/>
      <c r="V80" s="325"/>
      <c r="W80" s="336" t="str">
        <f t="shared" si="21"/>
        <v/>
      </c>
      <c r="X80" s="337" t="e">
        <f t="shared" si="22"/>
        <v>#VALUE!</v>
      </c>
      <c r="Y80" s="338" t="s">
        <v>207</v>
      </c>
      <c r="Z80" s="337" t="e">
        <f>IF(OR($W$76&lt;=0,$W$76=""),"",SUM($X$77:X80))</f>
        <v>#VALUE!</v>
      </c>
      <c r="AA80" s="121"/>
      <c r="AB80" s="122"/>
      <c r="AC80" s="122"/>
      <c r="AD80" s="122"/>
      <c r="AE80" s="122"/>
      <c r="AF80" s="122"/>
      <c r="AG80" s="122"/>
      <c r="AH80" s="122"/>
      <c r="AI80" s="122"/>
      <c r="AJ80" s="122"/>
      <c r="AK80" s="122"/>
      <c r="AL80" s="122"/>
      <c r="AM80" s="122"/>
      <c r="AN80" s="122"/>
      <c r="AO80" s="122"/>
      <c r="AP80" s="122"/>
      <c r="AQ80" s="122"/>
      <c r="AR80" s="122"/>
      <c r="AS80" s="122"/>
    </row>
    <row r="81" spans="1:45" s="115" customFormat="1" x14ac:dyDescent="0.2">
      <c r="A81" s="335" t="s">
        <v>228</v>
      </c>
      <c r="B81" s="324" t="s">
        <v>185</v>
      </c>
      <c r="C81" s="325"/>
      <c r="D81" s="325"/>
      <c r="E81" s="325"/>
      <c r="F81" s="325"/>
      <c r="G81" s="325"/>
      <c r="H81" s="325"/>
      <c r="I81" s="325"/>
      <c r="J81" s="325"/>
      <c r="K81" s="325"/>
      <c r="L81" s="325"/>
      <c r="M81" s="325"/>
      <c r="N81" s="325"/>
      <c r="O81" s="325"/>
      <c r="P81" s="325"/>
      <c r="Q81" s="325"/>
      <c r="R81" s="325"/>
      <c r="S81" s="325"/>
      <c r="T81" s="325"/>
      <c r="U81" s="325"/>
      <c r="V81" s="325"/>
      <c r="W81" s="336" t="str">
        <f t="shared" si="21"/>
        <v/>
      </c>
      <c r="X81" s="337" t="e">
        <f t="shared" si="22"/>
        <v>#VALUE!</v>
      </c>
      <c r="Y81" s="338" t="s">
        <v>208</v>
      </c>
      <c r="Z81" s="337" t="e">
        <f>IF(OR($W$76&lt;=0,$W$76=""),"",SUM($X$77:X81))</f>
        <v>#VALUE!</v>
      </c>
      <c r="AA81" s="121"/>
      <c r="AB81" s="122"/>
      <c r="AC81" s="122"/>
      <c r="AD81" s="122"/>
      <c r="AE81" s="122"/>
      <c r="AF81" s="122"/>
      <c r="AG81" s="122"/>
      <c r="AH81" s="122"/>
      <c r="AI81" s="122"/>
      <c r="AJ81" s="122"/>
      <c r="AK81" s="122"/>
      <c r="AL81" s="122"/>
      <c r="AM81" s="122"/>
      <c r="AN81" s="122"/>
      <c r="AO81" s="122"/>
      <c r="AP81" s="122"/>
      <c r="AQ81" s="122"/>
      <c r="AR81" s="122"/>
      <c r="AS81" s="122"/>
    </row>
    <row r="82" spans="1:45" s="115" customFormat="1" x14ac:dyDescent="0.2">
      <c r="A82" s="335" t="s">
        <v>229</v>
      </c>
      <c r="B82" s="324" t="s">
        <v>186</v>
      </c>
      <c r="C82" s="325"/>
      <c r="D82" s="325"/>
      <c r="E82" s="325"/>
      <c r="F82" s="325"/>
      <c r="G82" s="325"/>
      <c r="H82" s="325"/>
      <c r="I82" s="325"/>
      <c r="J82" s="325"/>
      <c r="K82" s="325"/>
      <c r="L82" s="325"/>
      <c r="M82" s="325"/>
      <c r="N82" s="325"/>
      <c r="O82" s="325"/>
      <c r="P82" s="325"/>
      <c r="Q82" s="325"/>
      <c r="R82" s="325"/>
      <c r="S82" s="325"/>
      <c r="T82" s="325"/>
      <c r="U82" s="325"/>
      <c r="V82" s="325"/>
      <c r="W82" s="336" t="str">
        <f>IF(SUM(C93:V93)&gt;0,SUMPRODUCT(C93:V93,$C$49:$V$49),"")</f>
        <v/>
      </c>
      <c r="X82" s="337" t="e">
        <f t="shared" si="22"/>
        <v>#VALUE!</v>
      </c>
      <c r="Y82" s="338" t="s">
        <v>209</v>
      </c>
      <c r="Z82" s="337" t="e">
        <f>IF(OR($W$76&lt;=0,$W$76=""),"",SUM($X$77:X82))</f>
        <v>#VALUE!</v>
      </c>
      <c r="AA82" s="121"/>
      <c r="AB82" s="122"/>
      <c r="AC82" s="122"/>
      <c r="AD82" s="122"/>
      <c r="AE82" s="122"/>
      <c r="AF82" s="122"/>
      <c r="AG82" s="122"/>
      <c r="AH82" s="122"/>
      <c r="AI82" s="122"/>
      <c r="AJ82" s="122"/>
      <c r="AK82" s="122"/>
      <c r="AL82" s="122"/>
      <c r="AM82" s="122"/>
      <c r="AN82" s="122"/>
      <c r="AO82" s="122"/>
      <c r="AP82" s="122"/>
      <c r="AQ82" s="122"/>
      <c r="AR82" s="122"/>
      <c r="AS82" s="122"/>
    </row>
    <row r="83" spans="1:45" s="115" customFormat="1" x14ac:dyDescent="0.2">
      <c r="A83" s="335" t="s">
        <v>230</v>
      </c>
      <c r="B83" s="324" t="s">
        <v>187</v>
      </c>
      <c r="C83" s="325"/>
      <c r="D83" s="325"/>
      <c r="E83" s="325"/>
      <c r="F83" s="325"/>
      <c r="G83" s="325"/>
      <c r="H83" s="325"/>
      <c r="I83" s="325"/>
      <c r="J83" s="325"/>
      <c r="K83" s="325"/>
      <c r="L83" s="325"/>
      <c r="M83" s="325"/>
      <c r="N83" s="325"/>
      <c r="O83" s="325"/>
      <c r="P83" s="325"/>
      <c r="Q83" s="325"/>
      <c r="R83" s="325"/>
      <c r="S83" s="325"/>
      <c r="T83" s="325"/>
      <c r="U83" s="325"/>
      <c r="V83" s="325"/>
      <c r="W83" s="336" t="str">
        <f t="shared" si="21"/>
        <v/>
      </c>
      <c r="X83" s="337" t="e">
        <f t="shared" si="22"/>
        <v>#VALUE!</v>
      </c>
      <c r="Y83" s="338" t="s">
        <v>210</v>
      </c>
      <c r="Z83" s="337" t="e">
        <f>IF(OR($W$76&lt;=0,$W$76=""),"",SUM($X$77:X83))</f>
        <v>#VALUE!</v>
      </c>
      <c r="AA83" s="121"/>
      <c r="AB83" s="122"/>
      <c r="AC83" s="122"/>
      <c r="AD83" s="122"/>
      <c r="AE83" s="122"/>
      <c r="AF83" s="122"/>
      <c r="AG83" s="122"/>
      <c r="AH83" s="122"/>
      <c r="AI83" s="122"/>
      <c r="AJ83" s="122"/>
      <c r="AK83" s="122"/>
      <c r="AL83" s="122"/>
      <c r="AM83" s="122"/>
      <c r="AN83" s="122"/>
      <c r="AO83" s="122"/>
      <c r="AP83" s="122"/>
      <c r="AQ83" s="122"/>
      <c r="AR83" s="122"/>
      <c r="AS83" s="122"/>
    </row>
    <row r="84" spans="1:45" s="115" customFormat="1" x14ac:dyDescent="0.2">
      <c r="A84" s="339" t="s">
        <v>231</v>
      </c>
      <c r="B84" s="328" t="s">
        <v>188</v>
      </c>
      <c r="C84" s="329"/>
      <c r="D84" s="329"/>
      <c r="E84" s="329"/>
      <c r="F84" s="329"/>
      <c r="G84" s="329"/>
      <c r="H84" s="329"/>
      <c r="I84" s="329"/>
      <c r="J84" s="329"/>
      <c r="K84" s="329"/>
      <c r="L84" s="329"/>
      <c r="M84" s="329"/>
      <c r="N84" s="329"/>
      <c r="O84" s="329"/>
      <c r="P84" s="329"/>
      <c r="Q84" s="329"/>
      <c r="R84" s="329"/>
      <c r="S84" s="329"/>
      <c r="T84" s="329"/>
      <c r="U84" s="329"/>
      <c r="V84" s="329"/>
      <c r="W84" s="340" t="str">
        <f t="shared" si="21"/>
        <v/>
      </c>
      <c r="X84" s="341" t="e">
        <f t="shared" si="22"/>
        <v>#VALUE!</v>
      </c>
      <c r="Y84" s="342" t="s">
        <v>211</v>
      </c>
      <c r="Z84" s="341" t="e">
        <f>IF(OR($W$76&lt;=0,$W$76=""),"",SUM($X$77:X84))</f>
        <v>#VALUE!</v>
      </c>
      <c r="AA84" s="121"/>
      <c r="AB84" s="122"/>
      <c r="AC84" s="122"/>
      <c r="AD84" s="122"/>
      <c r="AE84" s="122"/>
      <c r="AF84" s="122"/>
      <c r="AG84" s="122"/>
      <c r="AH84" s="122"/>
      <c r="AI84" s="122"/>
      <c r="AJ84" s="122"/>
      <c r="AK84" s="122"/>
      <c r="AL84" s="122"/>
      <c r="AM84" s="122"/>
      <c r="AN84" s="122"/>
      <c r="AO84" s="122"/>
      <c r="AP84" s="122"/>
      <c r="AQ84" s="122"/>
      <c r="AR84" s="122"/>
      <c r="AS84" s="122"/>
    </row>
    <row r="85" spans="1:45" s="115" customFormat="1" x14ac:dyDescent="0.2">
      <c r="A85" s="126"/>
      <c r="B85" s="127"/>
      <c r="C85" s="135"/>
      <c r="D85" s="135"/>
      <c r="E85" s="135"/>
      <c r="F85" s="135"/>
      <c r="G85" s="135"/>
      <c r="H85" s="135"/>
      <c r="I85" s="135"/>
      <c r="J85" s="135"/>
      <c r="K85" s="135"/>
      <c r="L85" s="135"/>
      <c r="M85" s="135"/>
      <c r="N85" s="135"/>
      <c r="O85" s="135"/>
      <c r="P85" s="135"/>
      <c r="Q85" s="135"/>
      <c r="R85" s="135"/>
      <c r="S85" s="135"/>
      <c r="T85" s="135"/>
      <c r="U85" s="135"/>
      <c r="W85" s="136"/>
      <c r="Y85" s="136"/>
      <c r="Z85" s="206" t="s">
        <v>200</v>
      </c>
      <c r="AA85" s="121"/>
      <c r="AB85" s="122"/>
      <c r="AC85" s="122"/>
      <c r="AD85" s="122"/>
      <c r="AE85" s="122"/>
      <c r="AF85" s="122"/>
      <c r="AG85" s="122"/>
      <c r="AH85" s="122"/>
      <c r="AI85" s="122"/>
      <c r="AJ85" s="122"/>
      <c r="AK85" s="122"/>
      <c r="AL85" s="122"/>
      <c r="AM85" s="122"/>
      <c r="AN85" s="122"/>
      <c r="AO85" s="122"/>
      <c r="AP85" s="122"/>
      <c r="AQ85" s="122"/>
      <c r="AR85" s="122"/>
      <c r="AS85" s="122"/>
    </row>
    <row r="86" spans="1:45" s="115" customFormat="1" x14ac:dyDescent="0.2">
      <c r="A86" s="126"/>
      <c r="B86" s="127"/>
      <c r="C86" s="135"/>
      <c r="D86" s="135"/>
      <c r="E86" s="135"/>
      <c r="F86" s="135"/>
      <c r="G86" s="135"/>
      <c r="H86" s="135"/>
      <c r="I86" s="135"/>
      <c r="J86" s="135"/>
      <c r="K86" s="135"/>
      <c r="L86" s="135"/>
      <c r="M86" s="135"/>
      <c r="N86" s="135"/>
      <c r="O86" s="135"/>
      <c r="P86" s="135"/>
      <c r="Q86" s="135"/>
      <c r="R86" s="135"/>
      <c r="S86" s="135"/>
      <c r="T86" s="135"/>
      <c r="U86" s="135"/>
      <c r="V86" s="135"/>
      <c r="W86" s="136"/>
      <c r="Y86" s="136"/>
      <c r="Z86" s="206" t="s">
        <v>201</v>
      </c>
      <c r="AA86" s="121"/>
      <c r="AB86" s="122"/>
      <c r="AC86" s="122"/>
      <c r="AD86" s="122"/>
      <c r="AE86" s="122"/>
      <c r="AF86" s="122"/>
      <c r="AG86" s="122"/>
      <c r="AH86" s="122"/>
      <c r="AI86" s="122"/>
      <c r="AJ86" s="122"/>
      <c r="AK86" s="122"/>
      <c r="AL86" s="122"/>
      <c r="AM86" s="122"/>
      <c r="AN86" s="122"/>
      <c r="AO86" s="122"/>
      <c r="AP86" s="122"/>
      <c r="AQ86" s="122"/>
      <c r="AR86" s="122"/>
      <c r="AS86" s="122"/>
    </row>
    <row r="87" spans="1:45" s="115" customFormat="1" x14ac:dyDescent="0.2">
      <c r="A87" s="126"/>
      <c r="B87" s="127"/>
      <c r="C87" s="135"/>
      <c r="D87" s="135"/>
      <c r="E87" s="135"/>
      <c r="F87" s="135"/>
      <c r="G87" s="135"/>
      <c r="H87" s="135"/>
      <c r="I87" s="135"/>
      <c r="J87" s="135"/>
      <c r="K87" s="135"/>
      <c r="L87" s="135"/>
      <c r="M87" s="135"/>
      <c r="N87" s="135"/>
      <c r="O87" s="135"/>
      <c r="P87" s="135"/>
      <c r="Q87" s="135"/>
      <c r="R87" s="135"/>
      <c r="S87" s="135"/>
      <c r="T87" s="135"/>
      <c r="U87" s="135"/>
      <c r="V87" s="135"/>
      <c r="W87" s="136"/>
      <c r="Y87" s="136"/>
      <c r="Z87" s="206"/>
      <c r="AA87" s="121"/>
      <c r="AB87" s="122"/>
      <c r="AC87" s="122"/>
      <c r="AD87" s="122"/>
      <c r="AE87" s="122"/>
      <c r="AF87" s="122"/>
      <c r="AG87" s="122"/>
      <c r="AH87" s="122"/>
      <c r="AI87" s="122"/>
      <c r="AJ87" s="122"/>
      <c r="AK87" s="122"/>
      <c r="AL87" s="122"/>
      <c r="AM87" s="122"/>
      <c r="AN87" s="122"/>
      <c r="AO87" s="122"/>
      <c r="AP87" s="122"/>
      <c r="AQ87" s="122"/>
      <c r="AR87" s="122"/>
      <c r="AS87" s="122"/>
    </row>
    <row r="88" spans="1:45" s="115" customFormat="1" x14ac:dyDescent="0.2">
      <c r="A88" s="126"/>
      <c r="B88" s="243" t="s">
        <v>181</v>
      </c>
      <c r="C88" s="244" t="str">
        <f>IF(OR(C$76="",C$76=0),"",C77/C$76)</f>
        <v/>
      </c>
      <c r="D88" s="244" t="str">
        <f t="shared" ref="D88:V95" si="23">IF(OR(D$76="",D$76=0),"",D77/D$76)</f>
        <v/>
      </c>
      <c r="E88" s="244" t="str">
        <f t="shared" si="23"/>
        <v/>
      </c>
      <c r="F88" s="244" t="str">
        <f t="shared" si="23"/>
        <v/>
      </c>
      <c r="G88" s="244" t="str">
        <f t="shared" si="23"/>
        <v/>
      </c>
      <c r="H88" s="244" t="str">
        <f t="shared" si="23"/>
        <v/>
      </c>
      <c r="I88" s="244" t="str">
        <f t="shared" si="23"/>
        <v/>
      </c>
      <c r="J88" s="244" t="str">
        <f t="shared" si="23"/>
        <v/>
      </c>
      <c r="K88" s="244" t="str">
        <f t="shared" si="23"/>
        <v/>
      </c>
      <c r="L88" s="244" t="str">
        <f t="shared" si="23"/>
        <v/>
      </c>
      <c r="M88" s="244" t="str">
        <f t="shared" si="23"/>
        <v/>
      </c>
      <c r="N88" s="244" t="str">
        <f t="shared" si="23"/>
        <v/>
      </c>
      <c r="O88" s="244" t="str">
        <f t="shared" si="23"/>
        <v/>
      </c>
      <c r="P88" s="244" t="str">
        <f t="shared" si="23"/>
        <v/>
      </c>
      <c r="Q88" s="244" t="str">
        <f t="shared" si="23"/>
        <v/>
      </c>
      <c r="R88" s="244" t="str">
        <f t="shared" si="23"/>
        <v/>
      </c>
      <c r="S88" s="244" t="str">
        <f t="shared" si="23"/>
        <v/>
      </c>
      <c r="T88" s="244" t="str">
        <f t="shared" si="23"/>
        <v/>
      </c>
      <c r="U88" s="244" t="str">
        <f t="shared" si="23"/>
        <v/>
      </c>
      <c r="V88" s="244" t="str">
        <f t="shared" si="23"/>
        <v/>
      </c>
      <c r="W88" s="136"/>
      <c r="Y88" s="136"/>
      <c r="Z88" s="206"/>
      <c r="AA88" s="121"/>
      <c r="AB88" s="122"/>
      <c r="AC88" s="122"/>
      <c r="AD88" s="122"/>
      <c r="AE88" s="122"/>
      <c r="AF88" s="122"/>
      <c r="AG88" s="122"/>
      <c r="AH88" s="122"/>
      <c r="AI88" s="122"/>
      <c r="AJ88" s="122"/>
      <c r="AK88" s="122"/>
      <c r="AL88" s="122"/>
      <c r="AM88" s="122"/>
      <c r="AN88" s="122"/>
      <c r="AO88" s="122"/>
      <c r="AP88" s="122"/>
      <c r="AQ88" s="122"/>
      <c r="AR88" s="122"/>
      <c r="AS88" s="122"/>
    </row>
    <row r="89" spans="1:45" s="115" customFormat="1" x14ac:dyDescent="0.2">
      <c r="A89" s="126"/>
      <c r="B89" s="243" t="s">
        <v>182</v>
      </c>
      <c r="C89" s="244" t="str">
        <f t="shared" ref="C89:R95" si="24">IF(OR(C$76="",C$76=0),"",C78/C$76)</f>
        <v/>
      </c>
      <c r="D89" s="244" t="str">
        <f t="shared" si="24"/>
        <v/>
      </c>
      <c r="E89" s="244" t="str">
        <f t="shared" si="24"/>
        <v/>
      </c>
      <c r="F89" s="244" t="str">
        <f t="shared" si="24"/>
        <v/>
      </c>
      <c r="G89" s="244" t="str">
        <f t="shared" si="24"/>
        <v/>
      </c>
      <c r="H89" s="244" t="str">
        <f t="shared" si="24"/>
        <v/>
      </c>
      <c r="I89" s="244" t="str">
        <f t="shared" si="24"/>
        <v/>
      </c>
      <c r="J89" s="244" t="str">
        <f t="shared" si="24"/>
        <v/>
      </c>
      <c r="K89" s="244" t="str">
        <f t="shared" si="24"/>
        <v/>
      </c>
      <c r="L89" s="244" t="str">
        <f t="shared" si="24"/>
        <v/>
      </c>
      <c r="M89" s="244" t="str">
        <f t="shared" si="24"/>
        <v/>
      </c>
      <c r="N89" s="244" t="str">
        <f t="shared" si="24"/>
        <v/>
      </c>
      <c r="O89" s="244" t="str">
        <f t="shared" si="24"/>
        <v/>
      </c>
      <c r="P89" s="244" t="str">
        <f t="shared" si="24"/>
        <v/>
      </c>
      <c r="Q89" s="244" t="str">
        <f t="shared" si="24"/>
        <v/>
      </c>
      <c r="R89" s="244" t="str">
        <f t="shared" si="24"/>
        <v/>
      </c>
      <c r="S89" s="244" t="str">
        <f t="shared" si="23"/>
        <v/>
      </c>
      <c r="T89" s="244" t="str">
        <f t="shared" si="23"/>
        <v/>
      </c>
      <c r="U89" s="244" t="str">
        <f t="shared" si="23"/>
        <v/>
      </c>
      <c r="V89" s="244" t="str">
        <f t="shared" si="23"/>
        <v/>
      </c>
      <c r="W89" s="136"/>
      <c r="Y89" s="136"/>
      <c r="Z89" s="119"/>
      <c r="AA89" s="121"/>
      <c r="AB89" s="122"/>
      <c r="AC89" s="122"/>
      <c r="AD89" s="122"/>
      <c r="AE89" s="122"/>
      <c r="AF89" s="122"/>
      <c r="AG89" s="122"/>
      <c r="AH89" s="122"/>
      <c r="AI89" s="122"/>
      <c r="AJ89" s="122"/>
      <c r="AK89" s="122"/>
      <c r="AL89" s="122"/>
      <c r="AM89" s="122"/>
      <c r="AN89" s="122"/>
      <c r="AO89" s="122"/>
      <c r="AP89" s="122"/>
      <c r="AQ89" s="122"/>
      <c r="AR89" s="122"/>
      <c r="AS89" s="122"/>
    </row>
    <row r="90" spans="1:45" s="115" customFormat="1" x14ac:dyDescent="0.2">
      <c r="A90" s="126"/>
      <c r="B90" s="243" t="s">
        <v>183</v>
      </c>
      <c r="C90" s="244" t="str">
        <f t="shared" si="24"/>
        <v/>
      </c>
      <c r="D90" s="244" t="str">
        <f t="shared" si="23"/>
        <v/>
      </c>
      <c r="E90" s="244" t="str">
        <f t="shared" si="23"/>
        <v/>
      </c>
      <c r="F90" s="244" t="str">
        <f t="shared" si="23"/>
        <v/>
      </c>
      <c r="G90" s="244" t="str">
        <f t="shared" si="23"/>
        <v/>
      </c>
      <c r="H90" s="244" t="str">
        <f t="shared" si="23"/>
        <v/>
      </c>
      <c r="I90" s="244" t="str">
        <f t="shared" si="23"/>
        <v/>
      </c>
      <c r="J90" s="244" t="str">
        <f t="shared" si="23"/>
        <v/>
      </c>
      <c r="K90" s="244" t="str">
        <f t="shared" si="23"/>
        <v/>
      </c>
      <c r="L90" s="244" t="str">
        <f t="shared" si="23"/>
        <v/>
      </c>
      <c r="M90" s="244" t="str">
        <f t="shared" si="23"/>
        <v/>
      </c>
      <c r="N90" s="244" t="str">
        <f t="shared" si="23"/>
        <v/>
      </c>
      <c r="O90" s="244" t="str">
        <f t="shared" si="23"/>
        <v/>
      </c>
      <c r="P90" s="244" t="str">
        <f t="shared" si="23"/>
        <v/>
      </c>
      <c r="Q90" s="244" t="str">
        <f t="shared" si="23"/>
        <v/>
      </c>
      <c r="R90" s="244" t="str">
        <f t="shared" si="23"/>
        <v/>
      </c>
      <c r="S90" s="244" t="str">
        <f t="shared" si="23"/>
        <v/>
      </c>
      <c r="T90" s="244" t="str">
        <f t="shared" si="23"/>
        <v/>
      </c>
      <c r="U90" s="244" t="str">
        <f t="shared" si="23"/>
        <v/>
      </c>
      <c r="V90" s="244" t="str">
        <f t="shared" si="23"/>
        <v/>
      </c>
      <c r="W90" s="136"/>
      <c r="Y90" s="136"/>
      <c r="Z90" s="119"/>
      <c r="AA90" s="121"/>
      <c r="AB90" s="122"/>
      <c r="AC90" s="122"/>
      <c r="AD90" s="122"/>
      <c r="AE90" s="122"/>
      <c r="AF90" s="122"/>
      <c r="AG90" s="122"/>
      <c r="AH90" s="122"/>
      <c r="AI90" s="122"/>
      <c r="AJ90" s="122"/>
      <c r="AK90" s="122"/>
      <c r="AL90" s="122"/>
      <c r="AM90" s="122"/>
      <c r="AN90" s="122"/>
      <c r="AO90" s="122"/>
      <c r="AP90" s="122"/>
      <c r="AQ90" s="122"/>
      <c r="AR90" s="122"/>
      <c r="AS90" s="122"/>
    </row>
    <row r="91" spans="1:45" s="115" customFormat="1" x14ac:dyDescent="0.2">
      <c r="A91" s="126"/>
      <c r="B91" s="243" t="s">
        <v>184</v>
      </c>
      <c r="C91" s="244" t="str">
        <f t="shared" si="24"/>
        <v/>
      </c>
      <c r="D91" s="244" t="str">
        <f t="shared" si="23"/>
        <v/>
      </c>
      <c r="E91" s="244" t="str">
        <f t="shared" si="23"/>
        <v/>
      </c>
      <c r="F91" s="244" t="str">
        <f t="shared" si="23"/>
        <v/>
      </c>
      <c r="G91" s="244" t="str">
        <f t="shared" si="23"/>
        <v/>
      </c>
      <c r="H91" s="244" t="str">
        <f t="shared" si="23"/>
        <v/>
      </c>
      <c r="I91" s="244" t="str">
        <f t="shared" si="23"/>
        <v/>
      </c>
      <c r="J91" s="244" t="str">
        <f t="shared" si="23"/>
        <v/>
      </c>
      <c r="K91" s="244" t="str">
        <f t="shared" si="23"/>
        <v/>
      </c>
      <c r="L91" s="244" t="str">
        <f t="shared" si="23"/>
        <v/>
      </c>
      <c r="M91" s="244" t="str">
        <f t="shared" si="23"/>
        <v/>
      </c>
      <c r="N91" s="244" t="str">
        <f t="shared" si="23"/>
        <v/>
      </c>
      <c r="O91" s="244" t="str">
        <f t="shared" si="23"/>
        <v/>
      </c>
      <c r="P91" s="244" t="str">
        <f t="shared" si="23"/>
        <v/>
      </c>
      <c r="Q91" s="244" t="str">
        <f t="shared" si="23"/>
        <v/>
      </c>
      <c r="R91" s="244" t="str">
        <f t="shared" si="23"/>
        <v/>
      </c>
      <c r="S91" s="244" t="str">
        <f t="shared" si="23"/>
        <v/>
      </c>
      <c r="T91" s="244" t="str">
        <f t="shared" si="23"/>
        <v/>
      </c>
      <c r="U91" s="244" t="str">
        <f t="shared" si="23"/>
        <v/>
      </c>
      <c r="V91" s="244" t="str">
        <f t="shared" si="23"/>
        <v/>
      </c>
      <c r="W91" s="136"/>
      <c r="Y91" s="136"/>
      <c r="Z91" s="119"/>
      <c r="AA91" s="121"/>
      <c r="AB91" s="122"/>
      <c r="AC91" s="122"/>
      <c r="AD91" s="122"/>
      <c r="AE91" s="122"/>
      <c r="AF91" s="122"/>
      <c r="AG91" s="122"/>
      <c r="AH91" s="122"/>
      <c r="AI91" s="122"/>
      <c r="AJ91" s="122"/>
      <c r="AK91" s="122"/>
      <c r="AL91" s="122"/>
      <c r="AM91" s="122"/>
      <c r="AN91" s="122"/>
      <c r="AO91" s="122"/>
      <c r="AP91" s="122"/>
      <c r="AQ91" s="122"/>
      <c r="AR91" s="122"/>
      <c r="AS91" s="122"/>
    </row>
    <row r="92" spans="1:45" s="115" customFormat="1" x14ac:dyDescent="0.2">
      <c r="A92" s="126"/>
      <c r="B92" s="243" t="s">
        <v>185</v>
      </c>
      <c r="C92" s="244" t="str">
        <f t="shared" si="24"/>
        <v/>
      </c>
      <c r="D92" s="244" t="str">
        <f t="shared" si="23"/>
        <v/>
      </c>
      <c r="E92" s="244" t="str">
        <f t="shared" si="23"/>
        <v/>
      </c>
      <c r="F92" s="244" t="str">
        <f t="shared" si="23"/>
        <v/>
      </c>
      <c r="G92" s="244" t="str">
        <f t="shared" si="23"/>
        <v/>
      </c>
      <c r="H92" s="244" t="str">
        <f t="shared" si="23"/>
        <v/>
      </c>
      <c r="I92" s="244" t="str">
        <f t="shared" si="23"/>
        <v/>
      </c>
      <c r="J92" s="244" t="str">
        <f t="shared" si="23"/>
        <v/>
      </c>
      <c r="K92" s="244" t="str">
        <f t="shared" si="23"/>
        <v/>
      </c>
      <c r="L92" s="244" t="str">
        <f t="shared" si="23"/>
        <v/>
      </c>
      <c r="M92" s="244" t="str">
        <f t="shared" si="23"/>
        <v/>
      </c>
      <c r="N92" s="244" t="str">
        <f t="shared" si="23"/>
        <v/>
      </c>
      <c r="O92" s="244" t="str">
        <f t="shared" si="23"/>
        <v/>
      </c>
      <c r="P92" s="244" t="str">
        <f t="shared" si="23"/>
        <v/>
      </c>
      <c r="Q92" s="244" t="str">
        <f t="shared" si="23"/>
        <v/>
      </c>
      <c r="R92" s="244" t="str">
        <f t="shared" si="23"/>
        <v/>
      </c>
      <c r="S92" s="244" t="str">
        <f t="shared" si="23"/>
        <v/>
      </c>
      <c r="T92" s="244" t="str">
        <f t="shared" si="23"/>
        <v/>
      </c>
      <c r="U92" s="244" t="str">
        <f t="shared" si="23"/>
        <v/>
      </c>
      <c r="V92" s="244" t="str">
        <f t="shared" si="23"/>
        <v/>
      </c>
      <c r="W92" s="136"/>
      <c r="Y92" s="136"/>
      <c r="Z92" s="119"/>
      <c r="AA92" s="121"/>
      <c r="AB92" s="122"/>
      <c r="AC92" s="122"/>
      <c r="AD92" s="122"/>
      <c r="AE92" s="122"/>
      <c r="AF92" s="122"/>
      <c r="AG92" s="122"/>
      <c r="AH92" s="122"/>
      <c r="AI92" s="122"/>
      <c r="AJ92" s="122"/>
      <c r="AK92" s="122"/>
      <c r="AL92" s="122"/>
      <c r="AM92" s="122"/>
      <c r="AN92" s="122"/>
      <c r="AO92" s="122"/>
      <c r="AP92" s="122"/>
      <c r="AQ92" s="122"/>
      <c r="AR92" s="122"/>
      <c r="AS92" s="122"/>
    </row>
    <row r="93" spans="1:45" s="115" customFormat="1" x14ac:dyDescent="0.2">
      <c r="A93" s="126"/>
      <c r="B93" s="243" t="s">
        <v>186</v>
      </c>
      <c r="C93" s="244" t="str">
        <f t="shared" si="24"/>
        <v/>
      </c>
      <c r="D93" s="244" t="str">
        <f t="shared" si="23"/>
        <v/>
      </c>
      <c r="E93" s="244" t="str">
        <f t="shared" si="23"/>
        <v/>
      </c>
      <c r="F93" s="244" t="str">
        <f t="shared" si="23"/>
        <v/>
      </c>
      <c r="G93" s="244" t="str">
        <f t="shared" si="23"/>
        <v/>
      </c>
      <c r="H93" s="244" t="str">
        <f t="shared" si="23"/>
        <v/>
      </c>
      <c r="I93" s="244" t="str">
        <f t="shared" si="23"/>
        <v/>
      </c>
      <c r="J93" s="244" t="str">
        <f t="shared" si="23"/>
        <v/>
      </c>
      <c r="K93" s="244" t="str">
        <f t="shared" si="23"/>
        <v/>
      </c>
      <c r="L93" s="244" t="str">
        <f t="shared" si="23"/>
        <v/>
      </c>
      <c r="M93" s="244" t="str">
        <f t="shared" si="23"/>
        <v/>
      </c>
      <c r="N93" s="244" t="str">
        <f t="shared" si="23"/>
        <v/>
      </c>
      <c r="O93" s="244" t="str">
        <f t="shared" si="23"/>
        <v/>
      </c>
      <c r="P93" s="244" t="str">
        <f t="shared" si="23"/>
        <v/>
      </c>
      <c r="Q93" s="244" t="str">
        <f t="shared" si="23"/>
        <v/>
      </c>
      <c r="R93" s="244" t="str">
        <f t="shared" si="23"/>
        <v/>
      </c>
      <c r="S93" s="244" t="str">
        <f t="shared" si="23"/>
        <v/>
      </c>
      <c r="T93" s="244" t="str">
        <f t="shared" si="23"/>
        <v/>
      </c>
      <c r="U93" s="244" t="str">
        <f t="shared" si="23"/>
        <v/>
      </c>
      <c r="V93" s="244" t="str">
        <f t="shared" si="23"/>
        <v/>
      </c>
      <c r="W93" s="136"/>
      <c r="Y93" s="136"/>
      <c r="Z93" s="119"/>
      <c r="AA93" s="121"/>
      <c r="AB93" s="122"/>
      <c r="AC93" s="122"/>
      <c r="AD93" s="122"/>
      <c r="AE93" s="122"/>
      <c r="AF93" s="122"/>
      <c r="AG93" s="122"/>
      <c r="AH93" s="122"/>
      <c r="AI93" s="122"/>
      <c r="AJ93" s="122"/>
      <c r="AK93" s="122"/>
      <c r="AL93" s="122"/>
      <c r="AM93" s="122"/>
      <c r="AN93" s="122"/>
      <c r="AO93" s="122"/>
      <c r="AP93" s="122"/>
      <c r="AQ93" s="122"/>
      <c r="AR93" s="122"/>
      <c r="AS93" s="122"/>
    </row>
    <row r="94" spans="1:45" s="115" customFormat="1" x14ac:dyDescent="0.2">
      <c r="A94" s="126"/>
      <c r="B94" s="243" t="s">
        <v>187</v>
      </c>
      <c r="C94" s="244" t="str">
        <f t="shared" si="24"/>
        <v/>
      </c>
      <c r="D94" s="244" t="str">
        <f t="shared" si="23"/>
        <v/>
      </c>
      <c r="E94" s="244" t="str">
        <f t="shared" si="23"/>
        <v/>
      </c>
      <c r="F94" s="244" t="str">
        <f t="shared" si="23"/>
        <v/>
      </c>
      <c r="G94" s="244" t="str">
        <f t="shared" si="23"/>
        <v/>
      </c>
      <c r="H94" s="244" t="str">
        <f t="shared" si="23"/>
        <v/>
      </c>
      <c r="I94" s="244" t="str">
        <f t="shared" si="23"/>
        <v/>
      </c>
      <c r="J94" s="244" t="str">
        <f t="shared" si="23"/>
        <v/>
      </c>
      <c r="K94" s="244" t="str">
        <f t="shared" si="23"/>
        <v/>
      </c>
      <c r="L94" s="244" t="str">
        <f t="shared" si="23"/>
        <v/>
      </c>
      <c r="M94" s="244" t="str">
        <f t="shared" si="23"/>
        <v/>
      </c>
      <c r="N94" s="244" t="str">
        <f t="shared" si="23"/>
        <v/>
      </c>
      <c r="O94" s="244" t="str">
        <f t="shared" si="23"/>
        <v/>
      </c>
      <c r="P94" s="244" t="str">
        <f t="shared" si="23"/>
        <v/>
      </c>
      <c r="Q94" s="244" t="str">
        <f t="shared" si="23"/>
        <v/>
      </c>
      <c r="R94" s="244" t="str">
        <f t="shared" si="23"/>
        <v/>
      </c>
      <c r="S94" s="244" t="str">
        <f t="shared" si="23"/>
        <v/>
      </c>
      <c r="T94" s="244" t="str">
        <f t="shared" si="23"/>
        <v/>
      </c>
      <c r="U94" s="244" t="str">
        <f t="shared" si="23"/>
        <v/>
      </c>
      <c r="V94" s="244" t="str">
        <f t="shared" si="23"/>
        <v/>
      </c>
      <c r="W94" s="136"/>
      <c r="Y94" s="136"/>
      <c r="Z94" s="119"/>
      <c r="AA94" s="121"/>
      <c r="AB94" s="122"/>
      <c r="AC94" s="122"/>
      <c r="AD94" s="122"/>
      <c r="AE94" s="122"/>
      <c r="AF94" s="122"/>
      <c r="AG94" s="122"/>
      <c r="AH94" s="122"/>
      <c r="AI94" s="122"/>
      <c r="AJ94" s="122"/>
      <c r="AK94" s="122"/>
      <c r="AL94" s="122"/>
      <c r="AM94" s="122"/>
      <c r="AN94" s="122"/>
      <c r="AO94" s="122"/>
      <c r="AP94" s="122"/>
      <c r="AQ94" s="122"/>
      <c r="AR94" s="122"/>
      <c r="AS94" s="122"/>
    </row>
    <row r="95" spans="1:45" s="115" customFormat="1" x14ac:dyDescent="0.2">
      <c r="A95" s="126"/>
      <c r="B95" s="243" t="s">
        <v>188</v>
      </c>
      <c r="C95" s="244" t="str">
        <f t="shared" si="24"/>
        <v/>
      </c>
      <c r="D95" s="244" t="str">
        <f t="shared" si="23"/>
        <v/>
      </c>
      <c r="E95" s="244" t="str">
        <f t="shared" si="23"/>
        <v/>
      </c>
      <c r="F95" s="244" t="str">
        <f t="shared" si="23"/>
        <v/>
      </c>
      <c r="G95" s="244" t="str">
        <f t="shared" si="23"/>
        <v/>
      </c>
      <c r="H95" s="244" t="str">
        <f t="shared" si="23"/>
        <v/>
      </c>
      <c r="I95" s="244" t="str">
        <f t="shared" si="23"/>
        <v/>
      </c>
      <c r="J95" s="244" t="str">
        <f t="shared" si="23"/>
        <v/>
      </c>
      <c r="K95" s="244" t="str">
        <f t="shared" si="23"/>
        <v/>
      </c>
      <c r="L95" s="244" t="str">
        <f t="shared" si="23"/>
        <v/>
      </c>
      <c r="M95" s="244" t="str">
        <f t="shared" si="23"/>
        <v/>
      </c>
      <c r="N95" s="244" t="str">
        <f t="shared" si="23"/>
        <v/>
      </c>
      <c r="O95" s="244" t="str">
        <f t="shared" si="23"/>
        <v/>
      </c>
      <c r="P95" s="244" t="str">
        <f t="shared" si="23"/>
        <v/>
      </c>
      <c r="Q95" s="244" t="str">
        <f t="shared" si="23"/>
        <v/>
      </c>
      <c r="R95" s="244" t="str">
        <f t="shared" si="23"/>
        <v/>
      </c>
      <c r="S95" s="244" t="str">
        <f t="shared" si="23"/>
        <v/>
      </c>
      <c r="T95" s="244" t="str">
        <f t="shared" si="23"/>
        <v/>
      </c>
      <c r="U95" s="244" t="str">
        <f t="shared" si="23"/>
        <v/>
      </c>
      <c r="V95" s="244" t="str">
        <f t="shared" si="23"/>
        <v/>
      </c>
      <c r="W95" s="136"/>
      <c r="Y95" s="136"/>
      <c r="Z95" s="119"/>
      <c r="AA95" s="121"/>
      <c r="AB95" s="122"/>
      <c r="AC95" s="122"/>
      <c r="AD95" s="122"/>
      <c r="AE95" s="122"/>
      <c r="AF95" s="122"/>
      <c r="AG95" s="122"/>
      <c r="AH95" s="122"/>
      <c r="AI95" s="122"/>
      <c r="AJ95" s="122"/>
      <c r="AK95" s="122"/>
      <c r="AL95" s="122"/>
      <c r="AM95" s="122"/>
      <c r="AN95" s="122"/>
      <c r="AO95" s="122"/>
      <c r="AP95" s="122"/>
      <c r="AQ95" s="122"/>
      <c r="AR95" s="122"/>
      <c r="AS95" s="122"/>
    </row>
    <row r="96" spans="1:45" s="115" customFormat="1" x14ac:dyDescent="0.2">
      <c r="A96" s="126"/>
      <c r="B96" s="127"/>
      <c r="C96" s="135"/>
      <c r="D96" s="135"/>
      <c r="E96" s="135"/>
      <c r="F96" s="135"/>
      <c r="G96" s="135"/>
      <c r="H96" s="135"/>
      <c r="I96" s="135"/>
      <c r="J96" s="135"/>
      <c r="K96" s="135"/>
      <c r="L96" s="135"/>
      <c r="M96" s="135"/>
      <c r="N96" s="135"/>
      <c r="O96" s="135"/>
      <c r="P96" s="135"/>
      <c r="Q96" s="135"/>
      <c r="R96" s="135"/>
      <c r="S96" s="135"/>
      <c r="T96" s="135"/>
      <c r="U96" s="135"/>
      <c r="V96" s="135"/>
      <c r="W96" s="136"/>
      <c r="Y96" s="136"/>
      <c r="Z96" s="119"/>
      <c r="AA96" s="121"/>
      <c r="AB96" s="122"/>
      <c r="AC96" s="122"/>
      <c r="AD96" s="122"/>
      <c r="AE96" s="122"/>
      <c r="AF96" s="122"/>
      <c r="AG96" s="122"/>
      <c r="AH96" s="122"/>
      <c r="AI96" s="122"/>
      <c r="AJ96" s="122"/>
      <c r="AK96" s="122"/>
      <c r="AL96" s="122"/>
      <c r="AM96" s="122"/>
      <c r="AN96" s="122"/>
      <c r="AO96" s="122"/>
      <c r="AP96" s="122"/>
      <c r="AQ96" s="122"/>
      <c r="AR96" s="122"/>
      <c r="AS96" s="122"/>
    </row>
    <row r="97" spans="1:45" s="115" customFormat="1" x14ac:dyDescent="0.2">
      <c r="A97" s="126"/>
      <c r="B97" s="127"/>
      <c r="C97" s="135"/>
      <c r="D97" s="135"/>
      <c r="E97" s="135"/>
      <c r="F97" s="135"/>
      <c r="G97" s="135"/>
      <c r="H97" s="135"/>
      <c r="I97" s="135"/>
      <c r="J97" s="135"/>
      <c r="K97" s="135"/>
      <c r="L97" s="135"/>
      <c r="M97" s="135"/>
      <c r="N97" s="135"/>
      <c r="O97" s="135"/>
      <c r="P97" s="135"/>
      <c r="Q97" s="135"/>
      <c r="R97" s="135"/>
      <c r="S97" s="135"/>
      <c r="T97" s="135"/>
      <c r="U97" s="135"/>
      <c r="V97" s="135"/>
      <c r="W97" s="136"/>
      <c r="Y97" s="136"/>
      <c r="Z97" s="119"/>
      <c r="AA97" s="121"/>
      <c r="AB97" s="122"/>
      <c r="AC97" s="122"/>
      <c r="AD97" s="122"/>
      <c r="AE97" s="122"/>
      <c r="AF97" s="122"/>
      <c r="AG97" s="122"/>
      <c r="AH97" s="122"/>
      <c r="AI97" s="122"/>
      <c r="AJ97" s="122"/>
      <c r="AK97" s="122"/>
      <c r="AL97" s="122"/>
      <c r="AM97" s="122"/>
      <c r="AN97" s="122"/>
      <c r="AO97" s="122"/>
      <c r="AP97" s="122"/>
      <c r="AQ97" s="122"/>
      <c r="AR97" s="122"/>
      <c r="AS97" s="122"/>
    </row>
    <row r="98" spans="1:45" s="115" customFormat="1" x14ac:dyDescent="0.2">
      <c r="A98" s="126"/>
      <c r="B98" s="127"/>
      <c r="C98" s="135"/>
      <c r="D98" s="135"/>
      <c r="E98" s="135"/>
      <c r="F98" s="135"/>
      <c r="G98" s="135"/>
      <c r="H98" s="135"/>
      <c r="I98" s="135"/>
      <c r="J98" s="135"/>
      <c r="K98" s="135"/>
      <c r="L98" s="135"/>
      <c r="M98" s="135"/>
      <c r="N98" s="135"/>
      <c r="O98" s="135"/>
      <c r="P98" s="135"/>
      <c r="Q98" s="135"/>
      <c r="R98" s="135"/>
      <c r="S98" s="135"/>
      <c r="T98" s="135"/>
      <c r="U98" s="135"/>
      <c r="V98" s="135"/>
      <c r="W98" s="136"/>
      <c r="Y98" s="136"/>
      <c r="Z98" s="119"/>
      <c r="AA98" s="121"/>
      <c r="AB98" s="122"/>
      <c r="AC98" s="122"/>
      <c r="AD98" s="122"/>
      <c r="AE98" s="122"/>
      <c r="AF98" s="122"/>
      <c r="AG98" s="122"/>
      <c r="AH98" s="122"/>
      <c r="AI98" s="122"/>
      <c r="AJ98" s="122"/>
      <c r="AK98" s="122"/>
      <c r="AL98" s="122"/>
      <c r="AM98" s="122"/>
      <c r="AN98" s="122"/>
      <c r="AO98" s="122"/>
      <c r="AP98" s="122"/>
      <c r="AQ98" s="122"/>
      <c r="AR98" s="122"/>
      <c r="AS98" s="122"/>
    </row>
    <row r="99" spans="1:45" s="115" customFormat="1" x14ac:dyDescent="0.2">
      <c r="A99" s="126"/>
      <c r="B99" s="127"/>
      <c r="C99" s="135"/>
      <c r="D99" s="135"/>
      <c r="E99" s="135"/>
      <c r="F99" s="135"/>
      <c r="G99" s="135"/>
      <c r="H99" s="135"/>
      <c r="I99" s="135"/>
      <c r="J99" s="135"/>
      <c r="K99" s="135"/>
      <c r="L99" s="135"/>
      <c r="M99" s="135"/>
      <c r="N99" s="135"/>
      <c r="O99" s="135"/>
      <c r="P99" s="135"/>
      <c r="Q99" s="135"/>
      <c r="R99" s="135"/>
      <c r="S99" s="135"/>
      <c r="T99" s="135"/>
      <c r="U99" s="135"/>
      <c r="V99" s="135"/>
      <c r="W99" s="136"/>
      <c r="Y99" s="136"/>
      <c r="Z99" s="119"/>
      <c r="AA99" s="121"/>
      <c r="AB99" s="122"/>
      <c r="AC99" s="122"/>
      <c r="AD99" s="122"/>
      <c r="AE99" s="122"/>
      <c r="AF99" s="122"/>
      <c r="AG99" s="122"/>
      <c r="AH99" s="122"/>
      <c r="AI99" s="122"/>
      <c r="AJ99" s="122"/>
      <c r="AK99" s="122"/>
      <c r="AL99" s="122"/>
      <c r="AM99" s="122"/>
      <c r="AN99" s="122"/>
      <c r="AO99" s="122"/>
      <c r="AP99" s="122"/>
      <c r="AQ99" s="122"/>
      <c r="AR99" s="122"/>
      <c r="AS99" s="122"/>
    </row>
    <row r="100" spans="1:45" s="115" customFormat="1" x14ac:dyDescent="0.2">
      <c r="A100" s="126"/>
      <c r="B100" s="127"/>
      <c r="C100" s="135"/>
      <c r="D100" s="135"/>
      <c r="E100" s="135"/>
      <c r="F100" s="135"/>
      <c r="G100" s="135"/>
      <c r="H100" s="135"/>
      <c r="I100" s="135"/>
      <c r="J100" s="135"/>
      <c r="K100" s="135"/>
      <c r="L100" s="135"/>
      <c r="M100" s="135"/>
      <c r="N100" s="135"/>
      <c r="O100" s="135"/>
      <c r="P100" s="135"/>
      <c r="Q100" s="135"/>
      <c r="R100" s="135"/>
      <c r="S100" s="135"/>
      <c r="T100" s="135"/>
      <c r="U100" s="135"/>
      <c r="V100" s="135"/>
      <c r="W100" s="136"/>
      <c r="Y100" s="136"/>
      <c r="Z100" s="119"/>
      <c r="AA100" s="121"/>
      <c r="AB100" s="122"/>
      <c r="AC100" s="122"/>
      <c r="AD100" s="122"/>
      <c r="AE100" s="122"/>
      <c r="AF100" s="122"/>
      <c r="AG100" s="122"/>
      <c r="AH100" s="122"/>
      <c r="AI100" s="122"/>
      <c r="AJ100" s="122"/>
      <c r="AK100" s="122"/>
      <c r="AL100" s="122"/>
      <c r="AM100" s="122"/>
      <c r="AN100" s="122"/>
      <c r="AO100" s="122"/>
      <c r="AP100" s="122"/>
      <c r="AQ100" s="122"/>
      <c r="AR100" s="122"/>
      <c r="AS100" s="122"/>
    </row>
    <row r="101" spans="1:45" s="115" customFormat="1" x14ac:dyDescent="0.2">
      <c r="A101" s="126"/>
      <c r="B101" s="127"/>
      <c r="C101" s="135"/>
      <c r="D101" s="135"/>
      <c r="E101" s="135"/>
      <c r="F101" s="135"/>
      <c r="G101" s="135"/>
      <c r="H101" s="135"/>
      <c r="I101" s="135"/>
      <c r="J101" s="135"/>
      <c r="K101" s="135"/>
      <c r="L101" s="135"/>
      <c r="M101" s="135"/>
      <c r="N101" s="135"/>
      <c r="O101" s="135"/>
      <c r="P101" s="135"/>
      <c r="Q101" s="135"/>
      <c r="R101" s="135"/>
      <c r="S101" s="135"/>
      <c r="T101" s="135"/>
      <c r="U101" s="135"/>
      <c r="V101" s="135"/>
      <c r="W101" s="136"/>
      <c r="Y101" s="136"/>
      <c r="Z101" s="119"/>
      <c r="AA101" s="121"/>
      <c r="AB101" s="122"/>
      <c r="AC101" s="122"/>
      <c r="AD101" s="122"/>
      <c r="AE101" s="122"/>
      <c r="AF101" s="122"/>
      <c r="AG101" s="122"/>
      <c r="AH101" s="122"/>
      <c r="AI101" s="122"/>
      <c r="AJ101" s="122"/>
      <c r="AK101" s="122"/>
      <c r="AL101" s="122"/>
      <c r="AM101" s="122"/>
      <c r="AN101" s="122"/>
      <c r="AO101" s="122"/>
      <c r="AP101" s="122"/>
      <c r="AQ101" s="122"/>
      <c r="AR101" s="122"/>
      <c r="AS101" s="122"/>
    </row>
    <row r="102" spans="1:45" s="115" customFormat="1" x14ac:dyDescent="0.2">
      <c r="A102" s="126"/>
      <c r="B102" s="127"/>
      <c r="C102" s="135"/>
      <c r="D102" s="135"/>
      <c r="E102" s="135"/>
      <c r="F102" s="135"/>
      <c r="G102" s="135"/>
      <c r="H102" s="135"/>
      <c r="I102" s="135"/>
      <c r="J102" s="135"/>
      <c r="K102" s="135"/>
      <c r="L102" s="135"/>
      <c r="M102" s="135"/>
      <c r="N102" s="135"/>
      <c r="O102" s="135"/>
      <c r="P102" s="135"/>
      <c r="Q102" s="135"/>
      <c r="R102" s="135"/>
      <c r="S102" s="135"/>
      <c r="T102" s="135"/>
      <c r="U102" s="135"/>
      <c r="V102" s="135"/>
      <c r="W102" s="136"/>
      <c r="Y102" s="136"/>
      <c r="Z102" s="119"/>
      <c r="AA102" s="121"/>
      <c r="AB102" s="122"/>
      <c r="AC102" s="122"/>
      <c r="AD102" s="122"/>
      <c r="AE102" s="122"/>
      <c r="AF102" s="122"/>
      <c r="AG102" s="122"/>
      <c r="AH102" s="122"/>
      <c r="AI102" s="122"/>
      <c r="AJ102" s="122"/>
      <c r="AK102" s="122"/>
      <c r="AL102" s="122"/>
      <c r="AM102" s="122"/>
      <c r="AN102" s="122"/>
      <c r="AO102" s="122"/>
      <c r="AP102" s="122"/>
      <c r="AQ102" s="122"/>
      <c r="AR102" s="122"/>
      <c r="AS102" s="122"/>
    </row>
    <row r="103" spans="1:45" s="115" customFormat="1" x14ac:dyDescent="0.2">
      <c r="A103" s="126"/>
      <c r="B103" s="127"/>
      <c r="C103" s="135"/>
      <c r="D103" s="135"/>
      <c r="E103" s="135"/>
      <c r="F103" s="135"/>
      <c r="G103" s="135"/>
      <c r="H103" s="135"/>
      <c r="I103" s="135"/>
      <c r="J103" s="135"/>
      <c r="K103" s="135"/>
      <c r="L103" s="135"/>
      <c r="M103" s="135"/>
      <c r="N103" s="135"/>
      <c r="O103" s="135"/>
      <c r="P103" s="135"/>
      <c r="Q103" s="135"/>
      <c r="R103" s="135"/>
      <c r="S103" s="135"/>
      <c r="T103" s="135"/>
      <c r="U103" s="135"/>
      <c r="V103" s="135"/>
      <c r="W103" s="136"/>
      <c r="Y103" s="136"/>
      <c r="Z103" s="119"/>
      <c r="AA103" s="121"/>
      <c r="AB103" s="122"/>
      <c r="AC103" s="122"/>
      <c r="AD103" s="122"/>
      <c r="AE103" s="122"/>
      <c r="AF103" s="122"/>
      <c r="AG103" s="122"/>
      <c r="AH103" s="122"/>
      <c r="AI103" s="122"/>
      <c r="AJ103" s="122"/>
      <c r="AK103" s="122"/>
      <c r="AL103" s="122"/>
      <c r="AM103" s="122"/>
      <c r="AN103" s="122"/>
      <c r="AO103" s="122"/>
      <c r="AP103" s="122"/>
      <c r="AQ103" s="122"/>
      <c r="AR103" s="122"/>
      <c r="AS103" s="122"/>
    </row>
    <row r="104" spans="1:45" s="115" customFormat="1" x14ac:dyDescent="0.2">
      <c r="A104" s="126"/>
      <c r="B104" s="127"/>
      <c r="C104" s="135"/>
      <c r="D104" s="135"/>
      <c r="E104" s="135"/>
      <c r="F104" s="135"/>
      <c r="G104" s="135"/>
      <c r="H104" s="135"/>
      <c r="I104" s="135"/>
      <c r="J104" s="135"/>
      <c r="K104" s="135"/>
      <c r="L104" s="135"/>
      <c r="M104" s="135"/>
      <c r="N104" s="135"/>
      <c r="O104" s="135"/>
      <c r="P104" s="135"/>
      <c r="Q104" s="135"/>
      <c r="R104" s="135"/>
      <c r="S104" s="135"/>
      <c r="T104" s="135"/>
      <c r="U104" s="135"/>
      <c r="V104" s="135"/>
      <c r="W104" s="136"/>
      <c r="Y104" s="136"/>
      <c r="Z104" s="119"/>
      <c r="AA104" s="121"/>
      <c r="AB104" s="122"/>
      <c r="AC104" s="122"/>
      <c r="AD104" s="122"/>
      <c r="AE104" s="122"/>
      <c r="AF104" s="122"/>
      <c r="AG104" s="122"/>
      <c r="AH104" s="122"/>
      <c r="AI104" s="122"/>
      <c r="AJ104" s="122"/>
      <c r="AK104" s="122"/>
      <c r="AL104" s="122"/>
      <c r="AM104" s="122"/>
      <c r="AN104" s="122"/>
      <c r="AO104" s="122"/>
      <c r="AP104" s="122"/>
      <c r="AQ104" s="122"/>
      <c r="AR104" s="122"/>
      <c r="AS104" s="122"/>
    </row>
    <row r="105" spans="1:45" s="115" customFormat="1" x14ac:dyDescent="0.2">
      <c r="A105" s="126"/>
      <c r="B105" s="127"/>
      <c r="C105" s="135"/>
      <c r="D105" s="135"/>
      <c r="E105" s="135"/>
      <c r="F105" s="135"/>
      <c r="G105" s="135"/>
      <c r="H105" s="135"/>
      <c r="I105" s="135"/>
      <c r="J105" s="135"/>
      <c r="K105" s="135"/>
      <c r="L105" s="135"/>
      <c r="M105" s="135"/>
      <c r="N105" s="135"/>
      <c r="O105" s="135"/>
      <c r="P105" s="135"/>
      <c r="Q105" s="135"/>
      <c r="R105" s="135"/>
      <c r="S105" s="135"/>
      <c r="T105" s="135"/>
      <c r="U105" s="135"/>
      <c r="V105" s="135"/>
      <c r="W105" s="136"/>
      <c r="Y105" s="136"/>
      <c r="Z105" s="119"/>
      <c r="AA105" s="121"/>
      <c r="AB105" s="122"/>
      <c r="AC105" s="122"/>
      <c r="AD105" s="122"/>
      <c r="AE105" s="122"/>
      <c r="AF105" s="122"/>
      <c r="AG105" s="122"/>
      <c r="AH105" s="122"/>
      <c r="AI105" s="122"/>
      <c r="AJ105" s="122"/>
      <c r="AK105" s="122"/>
      <c r="AL105" s="122"/>
      <c r="AM105" s="122"/>
      <c r="AN105" s="122"/>
      <c r="AO105" s="122"/>
      <c r="AP105" s="122"/>
      <c r="AQ105" s="122"/>
      <c r="AR105" s="122"/>
      <c r="AS105" s="122"/>
    </row>
    <row r="106" spans="1:45" s="115" customFormat="1" x14ac:dyDescent="0.2">
      <c r="A106" s="126"/>
      <c r="B106" s="127"/>
      <c r="C106" s="135"/>
      <c r="D106" s="135"/>
      <c r="E106" s="135"/>
      <c r="F106" s="135"/>
      <c r="G106" s="135"/>
      <c r="H106" s="135"/>
      <c r="I106" s="135"/>
      <c r="J106" s="135"/>
      <c r="K106" s="135"/>
      <c r="L106" s="135"/>
      <c r="M106" s="135"/>
      <c r="N106" s="135"/>
      <c r="O106" s="135"/>
      <c r="P106" s="135"/>
      <c r="Q106" s="135"/>
      <c r="R106" s="135"/>
      <c r="S106" s="135"/>
      <c r="T106" s="135"/>
      <c r="U106" s="135"/>
      <c r="V106" s="135"/>
      <c r="W106" s="136"/>
      <c r="Y106" s="136"/>
      <c r="Z106" s="119"/>
      <c r="AA106" s="121"/>
      <c r="AB106" s="122"/>
      <c r="AC106" s="122"/>
      <c r="AD106" s="122"/>
      <c r="AE106" s="122"/>
      <c r="AF106" s="122"/>
      <c r="AG106" s="122"/>
      <c r="AH106" s="122"/>
      <c r="AI106" s="122"/>
      <c r="AJ106" s="122"/>
      <c r="AK106" s="122"/>
      <c r="AL106" s="122"/>
      <c r="AM106" s="122"/>
      <c r="AN106" s="122"/>
      <c r="AO106" s="122"/>
      <c r="AP106" s="122"/>
      <c r="AQ106" s="122"/>
      <c r="AR106" s="122"/>
      <c r="AS106" s="122"/>
    </row>
    <row r="107" spans="1:45" s="115" customFormat="1" x14ac:dyDescent="0.2">
      <c r="A107" s="126"/>
      <c r="B107" s="127"/>
      <c r="C107" s="135"/>
      <c r="D107" s="135"/>
      <c r="E107" s="135"/>
      <c r="F107" s="135"/>
      <c r="G107" s="135"/>
      <c r="H107" s="135"/>
      <c r="I107" s="135"/>
      <c r="J107" s="135"/>
      <c r="K107" s="135"/>
      <c r="L107" s="135"/>
      <c r="M107" s="135"/>
      <c r="N107" s="135"/>
      <c r="O107" s="135"/>
      <c r="P107" s="135"/>
      <c r="Q107" s="135"/>
      <c r="R107" s="135"/>
      <c r="S107" s="135"/>
      <c r="T107" s="135"/>
      <c r="U107" s="135"/>
      <c r="V107" s="135"/>
      <c r="W107" s="136"/>
      <c r="Y107" s="136"/>
      <c r="Z107" s="119"/>
      <c r="AA107" s="121"/>
      <c r="AB107" s="122"/>
      <c r="AC107" s="122"/>
      <c r="AD107" s="122"/>
      <c r="AE107" s="122"/>
      <c r="AF107" s="122"/>
      <c r="AG107" s="122"/>
      <c r="AH107" s="122"/>
      <c r="AI107" s="122"/>
      <c r="AJ107" s="122"/>
      <c r="AK107" s="122"/>
      <c r="AL107" s="122"/>
      <c r="AM107" s="122"/>
      <c r="AN107" s="122"/>
      <c r="AO107" s="122"/>
      <c r="AP107" s="122"/>
      <c r="AQ107" s="122"/>
      <c r="AR107" s="122"/>
      <c r="AS107" s="122"/>
    </row>
    <row r="108" spans="1:45" s="115" customFormat="1" x14ac:dyDescent="0.2">
      <c r="A108" s="126"/>
      <c r="B108" s="127"/>
      <c r="C108" s="135"/>
      <c r="D108" s="135"/>
      <c r="E108" s="135"/>
      <c r="F108" s="135"/>
      <c r="G108" s="135"/>
      <c r="H108" s="135"/>
      <c r="I108" s="135"/>
      <c r="J108" s="135"/>
      <c r="K108" s="135"/>
      <c r="L108" s="135"/>
      <c r="M108" s="135"/>
      <c r="N108" s="135"/>
      <c r="O108" s="135"/>
      <c r="P108" s="135"/>
      <c r="Q108" s="135"/>
      <c r="R108" s="135"/>
      <c r="S108" s="135"/>
      <c r="T108" s="135"/>
      <c r="U108" s="135"/>
      <c r="V108" s="135"/>
      <c r="W108" s="136"/>
      <c r="Y108" s="136"/>
      <c r="Z108" s="119"/>
      <c r="AA108" s="121"/>
      <c r="AB108" s="122"/>
      <c r="AC108" s="122"/>
      <c r="AD108" s="122"/>
      <c r="AE108" s="122"/>
      <c r="AF108" s="122"/>
      <c r="AG108" s="122"/>
      <c r="AH108" s="122"/>
      <c r="AI108" s="122"/>
      <c r="AJ108" s="122"/>
      <c r="AK108" s="122"/>
      <c r="AL108" s="122"/>
      <c r="AM108" s="122"/>
      <c r="AN108" s="122"/>
      <c r="AO108" s="122"/>
      <c r="AP108" s="122"/>
      <c r="AQ108" s="122"/>
      <c r="AR108" s="122"/>
      <c r="AS108" s="122"/>
    </row>
    <row r="109" spans="1:45" s="115" customFormat="1" x14ac:dyDescent="0.2">
      <c r="A109" s="126"/>
      <c r="B109" s="127"/>
      <c r="C109" s="135"/>
      <c r="D109" s="135"/>
      <c r="E109" s="135"/>
      <c r="F109" s="135"/>
      <c r="G109" s="135"/>
      <c r="H109" s="135"/>
      <c r="I109" s="135"/>
      <c r="J109" s="135"/>
      <c r="K109" s="135"/>
      <c r="L109" s="135"/>
      <c r="M109" s="135"/>
      <c r="N109" s="135"/>
      <c r="O109" s="135"/>
      <c r="P109" s="135"/>
      <c r="Q109" s="135"/>
      <c r="R109" s="135"/>
      <c r="S109" s="135"/>
      <c r="T109" s="135"/>
      <c r="U109" s="135"/>
      <c r="V109" s="135"/>
      <c r="W109" s="136"/>
      <c r="Y109" s="136"/>
      <c r="Z109" s="119"/>
      <c r="AA109" s="121"/>
      <c r="AB109" s="122"/>
      <c r="AC109" s="122"/>
      <c r="AD109" s="122"/>
      <c r="AE109" s="122"/>
      <c r="AF109" s="122"/>
      <c r="AG109" s="122"/>
      <c r="AH109" s="122"/>
      <c r="AI109" s="122"/>
      <c r="AJ109" s="122"/>
      <c r="AK109" s="122"/>
      <c r="AL109" s="122"/>
      <c r="AM109" s="122"/>
      <c r="AN109" s="122"/>
      <c r="AO109" s="122"/>
      <c r="AP109" s="122"/>
      <c r="AQ109" s="122"/>
      <c r="AR109" s="122"/>
      <c r="AS109" s="122"/>
    </row>
    <row r="110" spans="1:45" s="115" customFormat="1" x14ac:dyDescent="0.2">
      <c r="A110" s="126"/>
      <c r="B110" s="127"/>
      <c r="C110" s="135"/>
      <c r="D110" s="135"/>
      <c r="E110" s="135"/>
      <c r="F110" s="135"/>
      <c r="G110" s="135"/>
      <c r="H110" s="135"/>
      <c r="I110" s="135"/>
      <c r="J110" s="135"/>
      <c r="K110" s="135"/>
      <c r="L110" s="135"/>
      <c r="M110" s="135"/>
      <c r="N110" s="135"/>
      <c r="O110" s="135"/>
      <c r="P110" s="135"/>
      <c r="Q110" s="135"/>
      <c r="R110" s="135"/>
      <c r="S110" s="135"/>
      <c r="T110" s="135"/>
      <c r="U110" s="135"/>
      <c r="V110" s="135"/>
      <c r="W110" s="136"/>
      <c r="Y110" s="136"/>
      <c r="Z110" s="119"/>
      <c r="AA110" s="121"/>
      <c r="AB110" s="122"/>
      <c r="AC110" s="122"/>
      <c r="AD110" s="122"/>
      <c r="AE110" s="122"/>
      <c r="AF110" s="122"/>
      <c r="AG110" s="122"/>
      <c r="AH110" s="122"/>
      <c r="AI110" s="122"/>
      <c r="AJ110" s="122"/>
      <c r="AK110" s="122"/>
      <c r="AL110" s="122"/>
      <c r="AM110" s="122"/>
      <c r="AN110" s="122"/>
      <c r="AO110" s="122"/>
      <c r="AP110" s="122"/>
      <c r="AQ110" s="122"/>
      <c r="AR110" s="122"/>
      <c r="AS110" s="122"/>
    </row>
    <row r="111" spans="1:45" s="115" customFormat="1" x14ac:dyDescent="0.2">
      <c r="A111" s="126"/>
      <c r="B111" s="127"/>
      <c r="C111" s="135"/>
      <c r="D111" s="135"/>
      <c r="E111" s="135"/>
      <c r="F111" s="135"/>
      <c r="G111" s="135"/>
      <c r="H111" s="135"/>
      <c r="I111" s="135"/>
      <c r="J111" s="135"/>
      <c r="K111" s="135"/>
      <c r="L111" s="135"/>
      <c r="M111" s="135"/>
      <c r="N111" s="135"/>
      <c r="O111" s="135"/>
      <c r="P111" s="135"/>
      <c r="Q111" s="135"/>
      <c r="R111" s="135"/>
      <c r="S111" s="135"/>
      <c r="T111" s="135"/>
      <c r="U111" s="135"/>
      <c r="V111" s="135"/>
      <c r="W111" s="136"/>
      <c r="Y111" s="136"/>
      <c r="Z111" s="119"/>
      <c r="AA111" s="121"/>
      <c r="AB111" s="122"/>
      <c r="AC111" s="122"/>
      <c r="AD111" s="122"/>
      <c r="AE111" s="122"/>
      <c r="AF111" s="122"/>
      <c r="AG111" s="122"/>
      <c r="AH111" s="122"/>
      <c r="AI111" s="122"/>
      <c r="AJ111" s="122"/>
      <c r="AK111" s="122"/>
      <c r="AL111" s="122"/>
      <c r="AM111" s="122"/>
      <c r="AN111" s="122"/>
      <c r="AO111" s="122"/>
      <c r="AP111" s="122"/>
      <c r="AQ111" s="122"/>
      <c r="AR111" s="122"/>
      <c r="AS111" s="122"/>
    </row>
    <row r="112" spans="1:45" s="115" customFormat="1" x14ac:dyDescent="0.2">
      <c r="A112" s="126"/>
      <c r="B112" s="127"/>
      <c r="C112" s="135"/>
      <c r="D112" s="135"/>
      <c r="E112" s="135"/>
      <c r="F112" s="135"/>
      <c r="G112" s="135"/>
      <c r="H112" s="135"/>
      <c r="I112" s="135"/>
      <c r="J112" s="135"/>
      <c r="K112" s="135"/>
      <c r="L112" s="135"/>
      <c r="M112" s="135"/>
      <c r="N112" s="135"/>
      <c r="O112" s="135"/>
      <c r="P112" s="135"/>
      <c r="Q112" s="135"/>
      <c r="R112" s="135"/>
      <c r="S112" s="135"/>
      <c r="T112" s="135"/>
      <c r="U112" s="135"/>
      <c r="V112" s="135"/>
      <c r="W112" s="136"/>
      <c r="Y112" s="136"/>
      <c r="Z112" s="119"/>
      <c r="AA112" s="121"/>
      <c r="AB112" s="122"/>
      <c r="AC112" s="122"/>
      <c r="AD112" s="122"/>
      <c r="AE112" s="122"/>
      <c r="AF112" s="122"/>
      <c r="AG112" s="122"/>
      <c r="AH112" s="122"/>
      <c r="AI112" s="122"/>
      <c r="AJ112" s="122"/>
      <c r="AK112" s="122"/>
      <c r="AL112" s="122"/>
      <c r="AM112" s="122"/>
      <c r="AN112" s="122"/>
      <c r="AO112" s="122"/>
      <c r="AP112" s="122"/>
      <c r="AQ112" s="122"/>
      <c r="AR112" s="122"/>
      <c r="AS112" s="122"/>
    </row>
    <row r="113" spans="1:45" s="115" customFormat="1" x14ac:dyDescent="0.2">
      <c r="A113" s="126"/>
      <c r="B113" s="127"/>
      <c r="C113" s="135"/>
      <c r="D113" s="135"/>
      <c r="E113" s="135"/>
      <c r="F113" s="135"/>
      <c r="G113" s="135"/>
      <c r="H113" s="135"/>
      <c r="I113" s="135"/>
      <c r="J113" s="135"/>
      <c r="K113" s="135"/>
      <c r="L113" s="135"/>
      <c r="M113" s="135"/>
      <c r="N113" s="135"/>
      <c r="O113" s="135"/>
      <c r="P113" s="135"/>
      <c r="Q113" s="135"/>
      <c r="R113" s="135"/>
      <c r="S113" s="135"/>
      <c r="T113" s="135"/>
      <c r="U113" s="135"/>
      <c r="V113" s="135"/>
      <c r="W113" s="136"/>
      <c r="Y113" s="136"/>
      <c r="Z113" s="119"/>
      <c r="AA113" s="121"/>
      <c r="AB113" s="122"/>
      <c r="AC113" s="122"/>
      <c r="AD113" s="122"/>
      <c r="AE113" s="122"/>
      <c r="AF113" s="122"/>
      <c r="AG113" s="122"/>
      <c r="AH113" s="122"/>
      <c r="AI113" s="122"/>
      <c r="AJ113" s="122"/>
      <c r="AK113" s="122"/>
      <c r="AL113" s="122"/>
      <c r="AM113" s="122"/>
      <c r="AN113" s="122"/>
      <c r="AO113" s="122"/>
      <c r="AP113" s="122"/>
      <c r="AQ113" s="122"/>
      <c r="AR113" s="122"/>
      <c r="AS113" s="122"/>
    </row>
    <row r="114" spans="1:45" s="115" customFormat="1" x14ac:dyDescent="0.2">
      <c r="A114" s="126"/>
      <c r="B114" s="127"/>
      <c r="C114" s="135"/>
      <c r="D114" s="135"/>
      <c r="E114" s="135"/>
      <c r="F114" s="135"/>
      <c r="G114" s="135"/>
      <c r="H114" s="135"/>
      <c r="I114" s="135"/>
      <c r="J114" s="135"/>
      <c r="K114" s="135"/>
      <c r="L114" s="135"/>
      <c r="M114" s="135"/>
      <c r="N114" s="135"/>
      <c r="O114" s="135"/>
      <c r="P114" s="135"/>
      <c r="Q114" s="135"/>
      <c r="R114" s="135"/>
      <c r="S114" s="135"/>
      <c r="T114" s="135"/>
      <c r="U114" s="135"/>
      <c r="V114" s="135"/>
      <c r="W114" s="136"/>
      <c r="X114" s="137"/>
      <c r="Y114" s="135"/>
      <c r="Z114" s="119"/>
      <c r="AA114" s="121"/>
      <c r="AB114" s="122"/>
      <c r="AC114" s="122"/>
      <c r="AD114" s="122"/>
      <c r="AE114" s="122"/>
      <c r="AF114" s="122"/>
      <c r="AG114" s="122"/>
      <c r="AH114" s="122"/>
      <c r="AI114" s="122"/>
      <c r="AJ114" s="122"/>
      <c r="AK114" s="122"/>
      <c r="AL114" s="122"/>
      <c r="AM114" s="122"/>
      <c r="AN114" s="122"/>
      <c r="AO114" s="122"/>
      <c r="AP114" s="122"/>
      <c r="AQ114" s="122"/>
      <c r="AR114" s="122"/>
      <c r="AS114" s="122"/>
    </row>
    <row r="115" spans="1:45" s="115" customFormat="1" x14ac:dyDescent="0.2">
      <c r="A115" s="126"/>
      <c r="B115" s="127"/>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19"/>
      <c r="AA115" s="121"/>
      <c r="AB115" s="122"/>
      <c r="AC115" s="122"/>
      <c r="AD115" s="122"/>
      <c r="AE115" s="122"/>
      <c r="AF115" s="122"/>
      <c r="AG115" s="122"/>
      <c r="AH115" s="122"/>
      <c r="AI115" s="122"/>
      <c r="AJ115" s="122"/>
      <c r="AK115" s="122"/>
      <c r="AL115" s="122"/>
      <c r="AM115" s="122"/>
      <c r="AN115" s="122"/>
      <c r="AO115" s="122"/>
      <c r="AP115" s="122"/>
      <c r="AQ115" s="122"/>
      <c r="AR115" s="122"/>
      <c r="AS115" s="122"/>
    </row>
    <row r="116" spans="1:45" s="115" customFormat="1" x14ac:dyDescent="0.2">
      <c r="A116" s="4" t="s">
        <v>192</v>
      </c>
      <c r="B116" s="127"/>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19"/>
      <c r="AA116" s="121"/>
      <c r="AB116" s="122"/>
      <c r="AC116" s="122"/>
      <c r="AD116" s="122"/>
      <c r="AE116" s="122"/>
      <c r="AF116" s="122"/>
      <c r="AG116" s="122"/>
      <c r="AH116" s="122"/>
      <c r="AI116" s="122"/>
      <c r="AJ116" s="122"/>
      <c r="AK116" s="122"/>
      <c r="AL116" s="122"/>
      <c r="AM116" s="122"/>
      <c r="AN116" s="122"/>
      <c r="AO116" s="122"/>
      <c r="AP116" s="122"/>
      <c r="AQ116" s="122"/>
      <c r="AR116" s="122"/>
      <c r="AS116" s="122"/>
    </row>
    <row r="117" spans="1:45" s="115" customFormat="1" x14ac:dyDescent="0.2">
      <c r="A117" s="2" t="s">
        <v>116</v>
      </c>
      <c r="B117" s="127"/>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19"/>
      <c r="AA117" s="121"/>
      <c r="AB117" s="122"/>
      <c r="AC117" s="122"/>
      <c r="AD117" s="122"/>
      <c r="AE117" s="122"/>
      <c r="AF117" s="122"/>
      <c r="AG117" s="122"/>
      <c r="AH117" s="122"/>
      <c r="AI117" s="122"/>
      <c r="AJ117" s="122"/>
      <c r="AK117" s="122"/>
      <c r="AL117" s="122"/>
      <c r="AM117" s="122"/>
      <c r="AN117" s="122"/>
      <c r="AO117" s="122"/>
      <c r="AP117" s="122"/>
      <c r="AQ117" s="122"/>
      <c r="AR117" s="122"/>
      <c r="AS117" s="122"/>
    </row>
    <row r="118" spans="1:45" s="115" customFormat="1" x14ac:dyDescent="0.2">
      <c r="A118" s="2" t="s">
        <v>63</v>
      </c>
      <c r="B118" s="268" t="s">
        <v>64</v>
      </c>
      <c r="C118" s="268"/>
      <c r="D118" s="268"/>
      <c r="E118" s="2"/>
      <c r="F118" s="2"/>
      <c r="G118" s="2"/>
      <c r="H118" s="2"/>
      <c r="I118" s="2"/>
      <c r="J118" s="2"/>
      <c r="K118" s="135"/>
      <c r="L118" s="135"/>
      <c r="M118" s="135"/>
      <c r="N118" s="135"/>
      <c r="O118" s="135"/>
      <c r="P118" s="135"/>
      <c r="Q118" s="135"/>
      <c r="R118" s="135"/>
      <c r="S118" s="135"/>
      <c r="T118" s="135"/>
      <c r="U118" s="135"/>
      <c r="V118" s="135"/>
      <c r="W118" s="135"/>
      <c r="X118" s="135"/>
      <c r="Y118" s="135"/>
      <c r="Z118" s="119"/>
      <c r="AA118" s="121"/>
      <c r="AB118" s="122"/>
      <c r="AC118" s="122"/>
      <c r="AD118" s="122"/>
      <c r="AE118" s="122"/>
      <c r="AF118" s="122"/>
      <c r="AG118" s="122"/>
      <c r="AH118" s="122"/>
      <c r="AI118" s="122"/>
      <c r="AJ118" s="122"/>
      <c r="AK118" s="122"/>
      <c r="AL118" s="122"/>
      <c r="AM118" s="122"/>
      <c r="AN118" s="122"/>
      <c r="AO118" s="122"/>
      <c r="AP118" s="122"/>
      <c r="AQ118" s="122"/>
      <c r="AR118" s="122"/>
      <c r="AS118" s="122"/>
    </row>
    <row r="119" spans="1:45" s="115" customFormat="1" ht="14.25" x14ac:dyDescent="0.2">
      <c r="A119" s="2" t="s">
        <v>169</v>
      </c>
      <c r="B119" s="24"/>
      <c r="C119" s="26"/>
      <c r="D119" s="24"/>
      <c r="E119" s="25"/>
      <c r="F119" s="2"/>
      <c r="G119" s="2"/>
      <c r="H119" s="2"/>
      <c r="I119" s="2"/>
      <c r="J119" s="2"/>
      <c r="K119" s="135"/>
      <c r="L119" s="135"/>
      <c r="M119" s="135"/>
      <c r="N119" s="135"/>
      <c r="O119" s="135"/>
      <c r="P119" s="135"/>
      <c r="Q119" s="135"/>
      <c r="R119" s="135"/>
      <c r="S119" s="135"/>
      <c r="T119" s="135"/>
      <c r="U119" s="135"/>
      <c r="V119" s="135"/>
      <c r="W119" s="135"/>
      <c r="X119" s="135"/>
      <c r="Y119" s="135"/>
      <c r="Z119" s="119"/>
      <c r="AA119" s="121"/>
      <c r="AB119" s="122"/>
      <c r="AC119" s="122"/>
      <c r="AD119" s="122"/>
      <c r="AE119" s="122"/>
      <c r="AF119" s="122"/>
      <c r="AG119" s="122"/>
      <c r="AH119" s="122"/>
      <c r="AI119" s="122"/>
      <c r="AJ119" s="122"/>
      <c r="AK119" s="122"/>
      <c r="AL119" s="122"/>
      <c r="AM119" s="122"/>
      <c r="AN119" s="122"/>
      <c r="AO119" s="122"/>
      <c r="AP119" s="122"/>
      <c r="AQ119" s="122"/>
      <c r="AR119" s="122"/>
      <c r="AS119" s="122"/>
    </row>
    <row r="120" spans="1:45" s="115" customFormat="1" ht="14.25" x14ac:dyDescent="0.2">
      <c r="A120" s="2" t="s">
        <v>117</v>
      </c>
      <c r="B120" s="24"/>
      <c r="C120" s="26"/>
      <c r="D120" s="24"/>
      <c r="E120" s="25"/>
      <c r="F120" s="2"/>
      <c r="G120" s="2"/>
      <c r="H120" s="2"/>
      <c r="I120" s="2"/>
      <c r="J120" s="2"/>
      <c r="K120" s="135"/>
      <c r="L120" s="135"/>
      <c r="M120" s="135"/>
      <c r="N120" s="135"/>
      <c r="O120" s="135"/>
      <c r="P120" s="135"/>
      <c r="Q120" s="135"/>
      <c r="R120" s="135"/>
      <c r="S120" s="135"/>
      <c r="T120" s="135"/>
      <c r="U120" s="135"/>
      <c r="V120" s="135"/>
      <c r="W120" s="135"/>
      <c r="X120" s="135"/>
      <c r="Y120" s="135"/>
      <c r="Z120" s="119"/>
      <c r="AA120" s="121"/>
      <c r="AB120" s="122"/>
      <c r="AC120" s="122"/>
      <c r="AD120" s="122"/>
      <c r="AE120" s="122"/>
      <c r="AF120" s="122"/>
      <c r="AG120" s="122"/>
      <c r="AH120" s="122"/>
      <c r="AI120" s="122"/>
      <c r="AJ120" s="122"/>
      <c r="AK120" s="122"/>
      <c r="AL120" s="122"/>
      <c r="AM120" s="122"/>
      <c r="AN120" s="122"/>
      <c r="AO120" s="122"/>
      <c r="AP120" s="122"/>
      <c r="AQ120" s="122"/>
      <c r="AR120" s="122"/>
      <c r="AS120" s="122"/>
    </row>
    <row r="121" spans="1:45" s="115" customFormat="1" ht="14.25" x14ac:dyDescent="0.2">
      <c r="A121" s="2" t="s">
        <v>95</v>
      </c>
      <c r="B121" s="24"/>
      <c r="C121" s="26"/>
      <c r="D121" s="24"/>
      <c r="E121" s="25"/>
      <c r="F121" s="2"/>
      <c r="G121" s="2"/>
      <c r="H121" s="2"/>
      <c r="I121" s="2"/>
      <c r="J121" s="2"/>
      <c r="K121" s="135"/>
      <c r="L121" s="135"/>
      <c r="M121" s="135"/>
      <c r="N121" s="135"/>
      <c r="O121" s="135"/>
      <c r="P121" s="135"/>
      <c r="Q121" s="135"/>
      <c r="R121" s="135"/>
      <c r="S121" s="135"/>
      <c r="T121" s="135"/>
      <c r="U121" s="135"/>
      <c r="V121" s="135"/>
      <c r="W121" s="135"/>
      <c r="X121" s="135"/>
      <c r="Y121" s="135"/>
      <c r="Z121" s="119"/>
      <c r="AA121" s="121"/>
      <c r="AB121" s="122"/>
      <c r="AC121" s="122"/>
      <c r="AD121" s="122"/>
      <c r="AE121" s="122"/>
      <c r="AF121" s="122"/>
      <c r="AG121" s="122"/>
      <c r="AH121" s="122"/>
      <c r="AI121" s="122"/>
      <c r="AJ121" s="122"/>
      <c r="AK121" s="122"/>
      <c r="AL121" s="122"/>
      <c r="AM121" s="122"/>
      <c r="AN121" s="122"/>
      <c r="AO121" s="122"/>
      <c r="AP121" s="122"/>
      <c r="AQ121" s="122"/>
      <c r="AR121" s="122"/>
      <c r="AS121" s="122"/>
    </row>
    <row r="122" spans="1:45" s="115" customFormat="1" ht="14.25" x14ac:dyDescent="0.2">
      <c r="A122" s="2" t="s">
        <v>171</v>
      </c>
      <c r="B122" s="24"/>
      <c r="C122" s="26"/>
      <c r="D122" s="24"/>
      <c r="E122" s="25"/>
      <c r="F122" s="2"/>
      <c r="G122" s="2"/>
      <c r="H122" s="2"/>
      <c r="I122" s="2"/>
      <c r="J122" s="2"/>
      <c r="K122" s="135"/>
      <c r="L122" s="135"/>
      <c r="M122" s="135"/>
      <c r="N122" s="135"/>
      <c r="O122" s="135"/>
      <c r="P122" s="135"/>
      <c r="Q122" s="135"/>
      <c r="R122" s="135"/>
      <c r="S122" s="135"/>
      <c r="T122" s="135"/>
      <c r="U122" s="135"/>
      <c r="V122" s="135"/>
      <c r="W122" s="135"/>
      <c r="X122" s="135"/>
      <c r="Y122" s="135"/>
      <c r="Z122" s="119"/>
      <c r="AA122" s="121"/>
      <c r="AB122" s="122"/>
      <c r="AC122" s="122"/>
      <c r="AD122" s="122"/>
      <c r="AE122" s="122"/>
      <c r="AF122" s="122"/>
      <c r="AG122" s="122"/>
      <c r="AH122" s="122"/>
      <c r="AI122" s="122"/>
      <c r="AJ122" s="122"/>
      <c r="AK122" s="122"/>
      <c r="AL122" s="122"/>
      <c r="AM122" s="122"/>
      <c r="AN122" s="122"/>
      <c r="AO122" s="122"/>
      <c r="AP122" s="122"/>
      <c r="AQ122" s="122"/>
      <c r="AR122" s="122"/>
      <c r="AS122" s="122"/>
    </row>
    <row r="123" spans="1:45" s="115" customFormat="1" x14ac:dyDescent="0.2">
      <c r="A123" s="2" t="s">
        <v>83</v>
      </c>
      <c r="B123" s="24"/>
      <c r="C123" s="24"/>
      <c r="D123" s="24"/>
      <c r="E123" s="25"/>
      <c r="F123" s="2"/>
      <c r="G123" s="2"/>
      <c r="H123" s="2"/>
      <c r="I123" s="2"/>
      <c r="J123" s="2"/>
      <c r="K123" s="135"/>
      <c r="L123" s="135"/>
      <c r="M123" s="135"/>
      <c r="N123" s="135"/>
      <c r="O123" s="135"/>
      <c r="P123" s="135"/>
      <c r="Q123" s="135"/>
      <c r="R123" s="135"/>
      <c r="S123" s="135"/>
      <c r="T123" s="135"/>
      <c r="U123" s="135"/>
      <c r="V123" s="135"/>
      <c r="W123" s="135"/>
      <c r="X123" s="135"/>
      <c r="Y123" s="135"/>
      <c r="Z123" s="119"/>
      <c r="AA123" s="121"/>
      <c r="AB123" s="122"/>
      <c r="AC123" s="122"/>
      <c r="AD123" s="122"/>
      <c r="AE123" s="122"/>
      <c r="AF123" s="122"/>
      <c r="AG123" s="122"/>
      <c r="AH123" s="122"/>
      <c r="AI123" s="122"/>
      <c r="AJ123" s="122"/>
      <c r="AK123" s="122"/>
      <c r="AL123" s="122"/>
      <c r="AM123" s="122"/>
      <c r="AN123" s="122"/>
      <c r="AO123" s="122"/>
      <c r="AP123" s="122"/>
      <c r="AQ123" s="122"/>
      <c r="AR123" s="122"/>
      <c r="AS123" s="122"/>
    </row>
    <row r="124" spans="1:45" s="115" customFormat="1" x14ac:dyDescent="0.2">
      <c r="A124" s="25" t="s">
        <v>84</v>
      </c>
      <c r="B124" s="24"/>
      <c r="C124" s="24"/>
      <c r="D124" s="24"/>
      <c r="E124" s="25"/>
      <c r="F124" s="2"/>
      <c r="G124" s="2"/>
      <c r="H124" s="2"/>
      <c r="I124" s="2"/>
      <c r="J124" s="2"/>
      <c r="K124" s="135"/>
      <c r="L124" s="135"/>
      <c r="M124" s="135"/>
      <c r="N124" s="135"/>
      <c r="O124" s="135"/>
      <c r="P124" s="135"/>
      <c r="Q124" s="135"/>
      <c r="R124" s="135"/>
      <c r="S124" s="135"/>
      <c r="T124" s="135"/>
      <c r="U124" s="135"/>
      <c r="V124" s="135"/>
      <c r="W124" s="135"/>
      <c r="X124" s="135"/>
      <c r="Y124" s="135"/>
      <c r="Z124" s="119"/>
      <c r="AA124" s="121"/>
      <c r="AB124" s="122"/>
      <c r="AC124" s="122"/>
      <c r="AD124" s="122"/>
      <c r="AE124" s="122"/>
      <c r="AF124" s="122"/>
      <c r="AG124" s="122"/>
      <c r="AH124" s="122"/>
      <c r="AI124" s="122"/>
      <c r="AJ124" s="122"/>
      <c r="AK124" s="122"/>
      <c r="AL124" s="122"/>
      <c r="AM124" s="122"/>
      <c r="AN124" s="122"/>
      <c r="AO124" s="122"/>
      <c r="AP124" s="122"/>
      <c r="AQ124" s="122"/>
      <c r="AR124" s="122"/>
      <c r="AS124" s="122"/>
    </row>
    <row r="125" spans="1:45" s="115" customFormat="1" x14ac:dyDescent="0.2">
      <c r="A125" s="2" t="s">
        <v>85</v>
      </c>
      <c r="B125" s="24"/>
      <c r="C125" s="24"/>
      <c r="D125" s="24"/>
      <c r="E125" s="25"/>
      <c r="F125" s="2"/>
      <c r="G125" s="2"/>
      <c r="H125" s="2"/>
      <c r="I125" s="2"/>
      <c r="J125" s="2"/>
      <c r="K125" s="135"/>
      <c r="L125" s="135"/>
      <c r="M125" s="135"/>
      <c r="N125" s="135"/>
      <c r="O125" s="135"/>
      <c r="P125" s="135"/>
      <c r="Q125" s="135"/>
      <c r="R125" s="135"/>
      <c r="S125" s="135"/>
      <c r="T125" s="135"/>
      <c r="U125" s="135"/>
      <c r="V125" s="135"/>
      <c r="W125" s="135"/>
      <c r="X125" s="135"/>
      <c r="Y125" s="135"/>
      <c r="Z125" s="119"/>
      <c r="AA125" s="121"/>
      <c r="AB125" s="122"/>
      <c r="AC125" s="122"/>
      <c r="AD125" s="122"/>
      <c r="AE125" s="122"/>
      <c r="AF125" s="122"/>
      <c r="AG125" s="122"/>
      <c r="AH125" s="122"/>
      <c r="AI125" s="122"/>
      <c r="AJ125" s="122"/>
      <c r="AK125" s="122"/>
      <c r="AL125" s="122"/>
      <c r="AM125" s="122"/>
      <c r="AN125" s="122"/>
      <c r="AO125" s="122"/>
      <c r="AP125" s="122"/>
      <c r="AQ125" s="122"/>
      <c r="AR125" s="122"/>
      <c r="AS125" s="122"/>
    </row>
    <row r="126" spans="1:45" s="115" customFormat="1" x14ac:dyDescent="0.2">
      <c r="A126" s="2" t="s">
        <v>130</v>
      </c>
      <c r="B126" s="24"/>
      <c r="C126" s="24"/>
      <c r="D126" s="24"/>
      <c r="E126" s="25"/>
      <c r="F126" s="2"/>
      <c r="G126" s="2"/>
      <c r="H126" s="2"/>
      <c r="I126" s="2"/>
      <c r="J126" s="2"/>
      <c r="K126" s="135"/>
      <c r="L126" s="135"/>
      <c r="M126" s="135"/>
      <c r="N126" s="135"/>
      <c r="O126" s="135"/>
      <c r="P126" s="135"/>
      <c r="Q126" s="135"/>
      <c r="R126" s="135"/>
      <c r="S126" s="135"/>
      <c r="T126" s="135"/>
      <c r="U126" s="135"/>
      <c r="V126" s="135"/>
      <c r="W126" s="135"/>
      <c r="X126" s="135"/>
      <c r="Y126" s="135"/>
      <c r="Z126" s="119"/>
      <c r="AA126" s="121"/>
      <c r="AB126" s="122"/>
      <c r="AC126" s="122"/>
      <c r="AD126" s="122"/>
      <c r="AE126" s="122"/>
      <c r="AF126" s="122"/>
      <c r="AG126" s="122"/>
      <c r="AH126" s="122"/>
      <c r="AI126" s="122"/>
      <c r="AJ126" s="122"/>
      <c r="AK126" s="122"/>
      <c r="AL126" s="122"/>
      <c r="AM126" s="122"/>
      <c r="AN126" s="122"/>
      <c r="AO126" s="122"/>
      <c r="AP126" s="122"/>
      <c r="AQ126" s="122"/>
      <c r="AR126" s="122"/>
      <c r="AS126" s="122"/>
    </row>
    <row r="127" spans="1:45" s="115" customFormat="1" ht="14.25" x14ac:dyDescent="0.2">
      <c r="A127" s="2" t="s">
        <v>189</v>
      </c>
      <c r="B127" s="24"/>
      <c r="C127" s="26"/>
      <c r="D127" s="24"/>
      <c r="E127" s="25"/>
      <c r="F127" s="2"/>
      <c r="G127" s="2"/>
      <c r="H127" s="177"/>
      <c r="I127" s="2"/>
      <c r="J127" s="2"/>
      <c r="K127" s="135"/>
      <c r="L127" s="135"/>
      <c r="M127" s="135"/>
      <c r="N127" s="135"/>
      <c r="O127" s="135"/>
      <c r="P127" s="135"/>
      <c r="Q127" s="135"/>
      <c r="R127" s="135"/>
      <c r="S127" s="135"/>
      <c r="T127" s="135"/>
      <c r="U127" s="135"/>
      <c r="V127" s="135"/>
      <c r="W127" s="135"/>
      <c r="X127" s="135"/>
      <c r="Y127" s="135"/>
      <c r="Z127" s="119"/>
      <c r="AA127" s="121"/>
      <c r="AB127" s="122"/>
      <c r="AC127" s="122"/>
      <c r="AD127" s="122"/>
      <c r="AE127" s="122"/>
      <c r="AF127" s="122"/>
      <c r="AG127" s="122"/>
      <c r="AH127" s="122"/>
      <c r="AI127" s="122"/>
      <c r="AJ127" s="122"/>
      <c r="AK127" s="122"/>
      <c r="AL127" s="122"/>
      <c r="AM127" s="122"/>
      <c r="AN127" s="122"/>
      <c r="AO127" s="122"/>
      <c r="AP127" s="122"/>
      <c r="AQ127" s="122"/>
      <c r="AR127" s="122"/>
      <c r="AS127" s="122"/>
    </row>
    <row r="128" spans="1:45" s="115" customFormat="1" ht="14.25" x14ac:dyDescent="0.2">
      <c r="A128" s="2" t="s">
        <v>131</v>
      </c>
      <c r="B128" s="24"/>
      <c r="C128" s="26"/>
      <c r="D128" s="24"/>
      <c r="E128" s="25"/>
      <c r="F128" s="2"/>
      <c r="G128" s="2"/>
      <c r="H128" s="177"/>
      <c r="I128" s="2"/>
      <c r="J128" s="2"/>
      <c r="K128" s="135"/>
      <c r="L128" s="135"/>
      <c r="M128" s="135"/>
      <c r="N128" s="135"/>
      <c r="O128" s="135"/>
      <c r="P128" s="135"/>
      <c r="Q128" s="135"/>
      <c r="R128" s="135"/>
      <c r="S128" s="135"/>
      <c r="T128" s="135"/>
      <c r="U128" s="135"/>
      <c r="V128" s="135"/>
      <c r="W128" s="135"/>
      <c r="X128" s="135"/>
      <c r="Y128" s="135"/>
      <c r="Z128" s="119"/>
      <c r="AA128" s="121"/>
      <c r="AB128" s="122"/>
      <c r="AC128" s="122"/>
      <c r="AD128" s="122"/>
      <c r="AE128" s="122"/>
      <c r="AF128" s="122"/>
      <c r="AG128" s="122"/>
      <c r="AH128" s="122"/>
      <c r="AI128" s="122"/>
      <c r="AJ128" s="122"/>
      <c r="AK128" s="122"/>
      <c r="AL128" s="122"/>
      <c r="AM128" s="122"/>
      <c r="AN128" s="122"/>
      <c r="AO128" s="122"/>
      <c r="AP128" s="122"/>
      <c r="AQ128" s="122"/>
      <c r="AR128" s="122"/>
      <c r="AS128" s="122"/>
    </row>
    <row r="129" spans="1:45" s="115" customFormat="1" ht="14.25" x14ac:dyDescent="0.2">
      <c r="A129" s="2"/>
      <c r="B129" s="24"/>
      <c r="C129" s="26"/>
      <c r="D129" s="24"/>
      <c r="E129" s="25"/>
      <c r="F129" s="2"/>
      <c r="G129" s="2"/>
      <c r="H129" s="177"/>
      <c r="I129" s="2"/>
      <c r="J129" s="2"/>
      <c r="K129" s="135"/>
      <c r="L129" s="135"/>
      <c r="M129" s="135"/>
      <c r="N129" s="135"/>
      <c r="O129" s="135"/>
      <c r="P129" s="135"/>
      <c r="Q129" s="135"/>
      <c r="R129" s="135"/>
      <c r="S129" s="135"/>
      <c r="T129" s="135"/>
      <c r="U129" s="135"/>
      <c r="V129" s="135"/>
      <c r="W129" s="135"/>
      <c r="X129" s="135"/>
      <c r="Y129" s="135"/>
      <c r="Z129" s="119"/>
      <c r="AA129" s="121"/>
      <c r="AB129" s="122"/>
      <c r="AC129" s="122"/>
      <c r="AD129" s="122"/>
      <c r="AE129" s="122"/>
      <c r="AF129" s="122"/>
      <c r="AG129" s="122"/>
      <c r="AH129" s="122"/>
      <c r="AI129" s="122"/>
      <c r="AJ129" s="122"/>
      <c r="AK129" s="122"/>
      <c r="AL129" s="122"/>
      <c r="AM129" s="122"/>
      <c r="AN129" s="122"/>
      <c r="AO129" s="122"/>
      <c r="AP129" s="122"/>
      <c r="AQ129" s="122"/>
      <c r="AR129" s="122"/>
      <c r="AS129" s="122"/>
    </row>
    <row r="130" spans="1:45" ht="15.4" customHeight="1" x14ac:dyDescent="0.25">
      <c r="A130" s="272" t="s">
        <v>152</v>
      </c>
      <c r="B130" s="273"/>
      <c r="C130" s="276" t="s">
        <v>120</v>
      </c>
      <c r="D130" s="276"/>
      <c r="E130" s="276"/>
      <c r="F130" s="276"/>
      <c r="G130" s="276"/>
      <c r="H130" s="276"/>
      <c r="I130" s="276"/>
      <c r="J130" s="276"/>
      <c r="K130" s="276"/>
      <c r="L130" s="276"/>
      <c r="M130" s="276"/>
      <c r="N130" s="276"/>
      <c r="O130" s="276"/>
      <c r="P130" s="276"/>
      <c r="Q130" s="276"/>
      <c r="R130" s="276"/>
      <c r="S130" s="276"/>
      <c r="T130" s="276"/>
      <c r="U130" s="276"/>
      <c r="V130" s="276"/>
      <c r="W130" s="277" t="s">
        <v>118</v>
      </c>
      <c r="X130" s="278"/>
      <c r="Y130" s="133"/>
      <c r="Z130" s="119"/>
      <c r="AA130" s="121"/>
      <c r="AB130" s="122"/>
      <c r="AC130" s="122"/>
      <c r="AD130" s="122"/>
      <c r="AE130" s="122"/>
      <c r="AF130" s="122"/>
      <c r="AG130" s="122"/>
      <c r="AH130" s="122"/>
      <c r="AI130" s="122"/>
      <c r="AJ130" s="122"/>
      <c r="AK130" s="122"/>
      <c r="AL130" s="122"/>
      <c r="AM130" s="122"/>
      <c r="AN130" s="122"/>
      <c r="AO130" s="29"/>
      <c r="AP130" s="29"/>
      <c r="AQ130" s="29"/>
      <c r="AR130" s="29"/>
      <c r="AS130" s="29"/>
    </row>
    <row r="131" spans="1:45" s="23" customFormat="1" ht="52.5" customHeight="1" x14ac:dyDescent="0.2">
      <c r="A131" s="274"/>
      <c r="B131" s="275"/>
      <c r="C131" s="102" t="str">
        <f t="shared" ref="C131:H131" si="25">C$29</f>
        <v>Type in name of community: A</v>
      </c>
      <c r="D131" s="102" t="str">
        <f t="shared" si="25"/>
        <v>B</v>
      </c>
      <c r="E131" s="102" t="str">
        <f t="shared" si="25"/>
        <v>C</v>
      </c>
      <c r="F131" s="102" t="str">
        <f t="shared" si="25"/>
        <v>D</v>
      </c>
      <c r="G131" s="102" t="str">
        <f t="shared" si="25"/>
        <v>E</v>
      </c>
      <c r="H131" s="102" t="str">
        <f t="shared" si="25"/>
        <v>F</v>
      </c>
      <c r="I131" s="102" t="str">
        <f t="shared" ref="I131:V131" si="26">I$29</f>
        <v>G</v>
      </c>
      <c r="J131" s="102" t="str">
        <f t="shared" si="26"/>
        <v>H</v>
      </c>
      <c r="K131" s="102" t="str">
        <f t="shared" si="26"/>
        <v>I</v>
      </c>
      <c r="L131" s="102" t="str">
        <f t="shared" si="26"/>
        <v>J</v>
      </c>
      <c r="M131" s="102" t="str">
        <f t="shared" si="26"/>
        <v>K</v>
      </c>
      <c r="N131" s="102" t="str">
        <f t="shared" si="26"/>
        <v>L</v>
      </c>
      <c r="O131" s="102" t="str">
        <f t="shared" si="26"/>
        <v>M</v>
      </c>
      <c r="P131" s="102" t="str">
        <f t="shared" si="26"/>
        <v>N</v>
      </c>
      <c r="Q131" s="102" t="str">
        <f t="shared" si="26"/>
        <v>O</v>
      </c>
      <c r="R131" s="102" t="str">
        <f t="shared" si="26"/>
        <v>P</v>
      </c>
      <c r="S131" s="102" t="str">
        <f t="shared" si="26"/>
        <v>Q</v>
      </c>
      <c r="T131" s="102" t="str">
        <f t="shared" si="26"/>
        <v>R</v>
      </c>
      <c r="U131" s="102" t="str">
        <f t="shared" si="26"/>
        <v>S</v>
      </c>
      <c r="V131" s="102" t="str">
        <f t="shared" si="26"/>
        <v>T</v>
      </c>
      <c r="W131" s="279"/>
      <c r="X131" s="280"/>
      <c r="Y131" s="191"/>
      <c r="Z131" s="108"/>
      <c r="AA131" s="109"/>
      <c r="AB131" s="110"/>
      <c r="AC131" s="110"/>
      <c r="AD131" s="110"/>
      <c r="AE131" s="110"/>
      <c r="AF131" s="110"/>
      <c r="AG131" s="110"/>
      <c r="AH131" s="110"/>
      <c r="AI131" s="110"/>
      <c r="AJ131" s="110"/>
      <c r="AK131" s="110"/>
      <c r="AL131" s="110"/>
      <c r="AM131" s="110"/>
      <c r="AN131" s="110"/>
      <c r="AO131" s="110"/>
      <c r="AP131" s="110"/>
      <c r="AQ131" s="110"/>
      <c r="AR131" s="110"/>
      <c r="AS131" s="110"/>
    </row>
    <row r="132" spans="1:45" s="23" customFormat="1" ht="15" x14ac:dyDescent="0.25">
      <c r="A132" s="343" t="s">
        <v>119</v>
      </c>
      <c r="B132" s="344"/>
      <c r="C132" s="345"/>
      <c r="D132" s="345"/>
      <c r="E132" s="345"/>
      <c r="F132" s="345"/>
      <c r="G132" s="345"/>
      <c r="H132" s="345"/>
      <c r="I132" s="345"/>
      <c r="J132" s="345"/>
      <c r="K132" s="345"/>
      <c r="L132" s="345"/>
      <c r="M132" s="345"/>
      <c r="N132" s="345"/>
      <c r="O132" s="345"/>
      <c r="P132" s="345"/>
      <c r="Q132" s="345"/>
      <c r="R132" s="345"/>
      <c r="S132" s="345"/>
      <c r="T132" s="345"/>
      <c r="U132" s="345"/>
      <c r="V132" s="345"/>
      <c r="W132" s="346"/>
      <c r="X132" s="347"/>
      <c r="Y132" s="191"/>
      <c r="Z132" s="108"/>
      <c r="AA132" s="109"/>
      <c r="AB132" s="110"/>
      <c r="AC132" s="110"/>
      <c r="AD132" s="110"/>
      <c r="AE132" s="110"/>
      <c r="AF132" s="110"/>
      <c r="AG132" s="110"/>
      <c r="AH132" s="110"/>
      <c r="AI132" s="110"/>
      <c r="AJ132" s="110"/>
      <c r="AK132" s="110"/>
      <c r="AL132" s="110"/>
      <c r="AM132" s="110"/>
      <c r="AN132" s="110"/>
      <c r="AO132" s="110"/>
      <c r="AP132" s="110"/>
      <c r="AQ132" s="110"/>
      <c r="AR132" s="110"/>
      <c r="AS132" s="110"/>
    </row>
    <row r="133" spans="1:45" s="23" customFormat="1" x14ac:dyDescent="0.2">
      <c r="A133" s="348" t="s">
        <v>121</v>
      </c>
      <c r="B133" s="349"/>
      <c r="C133" s="350"/>
      <c r="D133" s="350"/>
      <c r="E133" s="350"/>
      <c r="F133" s="350"/>
      <c r="G133" s="350"/>
      <c r="H133" s="350"/>
      <c r="I133" s="350"/>
      <c r="J133" s="350"/>
      <c r="K133" s="350"/>
      <c r="L133" s="350"/>
      <c r="M133" s="350"/>
      <c r="N133" s="350"/>
      <c r="O133" s="350"/>
      <c r="P133" s="350"/>
      <c r="Q133" s="350"/>
      <c r="R133" s="350"/>
      <c r="S133" s="350"/>
      <c r="T133" s="350"/>
      <c r="U133" s="350"/>
      <c r="V133" s="350"/>
      <c r="W133" s="351" t="str">
        <f>IF(SUM(C133:V133)&gt;0,SUMPRODUCT(C133:V133,$C$49:$V$49)/SUMIFS($C$49:$V$49,C133:V133,"&gt;=0"),"")</f>
        <v/>
      </c>
      <c r="X133" s="352"/>
      <c r="Y133" s="191"/>
      <c r="Z133" s="108"/>
      <c r="AA133" s="109"/>
      <c r="AB133" s="110"/>
      <c r="AC133" s="110"/>
      <c r="AD133" s="110"/>
      <c r="AE133" s="110"/>
      <c r="AF133" s="110"/>
      <c r="AG133" s="110"/>
      <c r="AH133" s="110"/>
      <c r="AI133" s="110"/>
      <c r="AJ133" s="110"/>
      <c r="AK133" s="110"/>
      <c r="AL133" s="110"/>
      <c r="AM133" s="110"/>
      <c r="AN133" s="110"/>
      <c r="AO133" s="110"/>
      <c r="AP133" s="110"/>
      <c r="AQ133" s="110"/>
      <c r="AR133" s="110"/>
      <c r="AS133" s="110"/>
    </row>
    <row r="134" spans="1:45" s="23" customFormat="1" x14ac:dyDescent="0.2">
      <c r="A134" s="348" t="s">
        <v>124</v>
      </c>
      <c r="B134" s="349"/>
      <c r="C134" s="350"/>
      <c r="D134" s="350"/>
      <c r="E134" s="350"/>
      <c r="F134" s="350"/>
      <c r="G134" s="350"/>
      <c r="H134" s="350"/>
      <c r="I134" s="350"/>
      <c r="J134" s="350"/>
      <c r="K134" s="350"/>
      <c r="L134" s="350"/>
      <c r="M134" s="350"/>
      <c r="N134" s="350"/>
      <c r="O134" s="350"/>
      <c r="P134" s="350"/>
      <c r="Q134" s="350"/>
      <c r="R134" s="350"/>
      <c r="S134" s="350"/>
      <c r="T134" s="350"/>
      <c r="U134" s="350"/>
      <c r="V134" s="350"/>
      <c r="W134" s="351" t="str">
        <f>IF(SUM(C134:V134)&gt;0,SUMPRODUCT(C134:V134,$C$49:$V$49)/SUMIFS($C$49:$V$49,C134:V134,"&gt;=0"),"")</f>
        <v/>
      </c>
      <c r="X134" s="352"/>
      <c r="Y134" s="191"/>
      <c r="Z134" s="108"/>
      <c r="AA134" s="109"/>
      <c r="AB134" s="110"/>
      <c r="AC134" s="110"/>
      <c r="AD134" s="110"/>
      <c r="AE134" s="110"/>
      <c r="AF134" s="110"/>
      <c r="AG134" s="110"/>
      <c r="AH134" s="110"/>
      <c r="AI134" s="110"/>
      <c r="AJ134" s="110"/>
      <c r="AK134" s="110"/>
      <c r="AL134" s="110"/>
      <c r="AM134" s="110"/>
      <c r="AN134" s="110"/>
      <c r="AO134" s="110"/>
      <c r="AP134" s="110"/>
      <c r="AQ134" s="110"/>
      <c r="AR134" s="110"/>
      <c r="AS134" s="110"/>
    </row>
    <row r="135" spans="1:45" s="23" customFormat="1" ht="15" x14ac:dyDescent="0.25">
      <c r="A135" s="353" t="s">
        <v>122</v>
      </c>
      <c r="B135" s="354"/>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6"/>
      <c r="Y135" s="191"/>
      <c r="Z135" s="108"/>
      <c r="AA135" s="109"/>
      <c r="AB135" s="110"/>
      <c r="AC135" s="110"/>
      <c r="AD135" s="110"/>
      <c r="AE135" s="110"/>
      <c r="AF135" s="110"/>
      <c r="AG135" s="110"/>
      <c r="AH135" s="110"/>
      <c r="AI135" s="110"/>
      <c r="AJ135" s="110"/>
      <c r="AK135" s="110"/>
      <c r="AL135" s="110"/>
      <c r="AM135" s="110"/>
      <c r="AN135" s="110"/>
      <c r="AO135" s="110"/>
      <c r="AP135" s="110"/>
      <c r="AQ135" s="110"/>
      <c r="AR135" s="110"/>
      <c r="AS135" s="110"/>
    </row>
    <row r="136" spans="1:45" s="23" customFormat="1" x14ac:dyDescent="0.2">
      <c r="A136" s="348" t="s">
        <v>123</v>
      </c>
      <c r="B136" s="349"/>
      <c r="C136" s="350"/>
      <c r="D136" s="350"/>
      <c r="E136" s="350"/>
      <c r="F136" s="350"/>
      <c r="G136" s="350"/>
      <c r="H136" s="350"/>
      <c r="I136" s="350"/>
      <c r="J136" s="350"/>
      <c r="K136" s="350"/>
      <c r="L136" s="350"/>
      <c r="M136" s="350"/>
      <c r="N136" s="350"/>
      <c r="O136" s="350"/>
      <c r="P136" s="350"/>
      <c r="Q136" s="350"/>
      <c r="R136" s="350"/>
      <c r="S136" s="350"/>
      <c r="T136" s="350"/>
      <c r="U136" s="350"/>
      <c r="V136" s="350"/>
      <c r="W136" s="351" t="str">
        <f>IF(SUM(C136:V136)&gt;0,SUMPRODUCT(C136:V136,$C$49:$V$49)/SUMIFS($C$49:$V$49,C136:V136,"&gt;=0"),"")</f>
        <v/>
      </c>
      <c r="X136" s="352"/>
      <c r="Y136" s="191"/>
      <c r="Z136" s="108"/>
      <c r="AA136" s="109"/>
      <c r="AB136" s="110"/>
      <c r="AC136" s="110"/>
      <c r="AD136" s="110"/>
      <c r="AE136" s="110"/>
      <c r="AF136" s="110"/>
      <c r="AG136" s="110"/>
      <c r="AH136" s="110"/>
      <c r="AI136" s="110"/>
      <c r="AJ136" s="110"/>
      <c r="AK136" s="110"/>
      <c r="AL136" s="110"/>
      <c r="AM136" s="110"/>
      <c r="AN136" s="110"/>
      <c r="AO136" s="110"/>
      <c r="AP136" s="110"/>
      <c r="AQ136" s="110"/>
      <c r="AR136" s="110"/>
      <c r="AS136" s="110"/>
    </row>
    <row r="137" spans="1:45" s="23" customFormat="1" x14ac:dyDescent="0.2">
      <c r="A137" s="348" t="s">
        <v>125</v>
      </c>
      <c r="B137" s="349"/>
      <c r="C137" s="350"/>
      <c r="D137" s="350"/>
      <c r="E137" s="350"/>
      <c r="F137" s="350"/>
      <c r="G137" s="350"/>
      <c r="H137" s="350"/>
      <c r="I137" s="350"/>
      <c r="J137" s="350"/>
      <c r="K137" s="350"/>
      <c r="L137" s="350"/>
      <c r="M137" s="350"/>
      <c r="N137" s="350"/>
      <c r="O137" s="350"/>
      <c r="P137" s="350"/>
      <c r="Q137" s="350"/>
      <c r="R137" s="350"/>
      <c r="S137" s="350"/>
      <c r="T137" s="350"/>
      <c r="U137" s="350"/>
      <c r="V137" s="350"/>
      <c r="W137" s="351" t="str">
        <f>IF(SUM(C137:V137)&gt;0,SUMPRODUCT(C137:V137,$C$49:$V$49)/SUMIFS($C$49:$V$49,C137:V137,"&gt;=0"),"")</f>
        <v/>
      </c>
      <c r="X137" s="352"/>
      <c r="Y137" s="191"/>
      <c r="Z137" s="108"/>
      <c r="AA137" s="109"/>
      <c r="AB137" s="110"/>
      <c r="AC137" s="110"/>
      <c r="AD137" s="110"/>
      <c r="AE137" s="110"/>
      <c r="AF137" s="110"/>
      <c r="AG137" s="110"/>
      <c r="AH137" s="110"/>
      <c r="AI137" s="110"/>
      <c r="AJ137" s="110"/>
      <c r="AK137" s="110"/>
      <c r="AL137" s="110"/>
      <c r="AM137" s="110"/>
      <c r="AN137" s="110"/>
      <c r="AO137" s="110"/>
      <c r="AP137" s="110"/>
      <c r="AQ137" s="110"/>
      <c r="AR137" s="110"/>
      <c r="AS137" s="110"/>
    </row>
    <row r="138" spans="1:45" s="23" customFormat="1" x14ac:dyDescent="0.2">
      <c r="A138" s="348" t="s">
        <v>126</v>
      </c>
      <c r="B138" s="349"/>
      <c r="C138" s="350"/>
      <c r="D138" s="350"/>
      <c r="E138" s="350"/>
      <c r="F138" s="350"/>
      <c r="G138" s="350"/>
      <c r="H138" s="350"/>
      <c r="I138" s="350"/>
      <c r="J138" s="350"/>
      <c r="K138" s="350"/>
      <c r="L138" s="350"/>
      <c r="M138" s="350"/>
      <c r="N138" s="350"/>
      <c r="O138" s="350"/>
      <c r="P138" s="350"/>
      <c r="Q138" s="350"/>
      <c r="R138" s="350"/>
      <c r="S138" s="350"/>
      <c r="T138" s="350"/>
      <c r="U138" s="350"/>
      <c r="V138" s="350"/>
      <c r="W138" s="351" t="str">
        <f>IF(SUM(C138:V138)&gt;0,SUMPRODUCT(C138:V138,$C$49:$V$49)/SUMIFS($C$49:$V$49,C138:V138,"&gt;=0"),"")</f>
        <v/>
      </c>
      <c r="X138" s="352"/>
      <c r="Y138" s="191"/>
      <c r="Z138" s="108"/>
      <c r="AA138" s="109"/>
      <c r="AB138" s="110"/>
      <c r="AC138" s="110"/>
      <c r="AD138" s="110"/>
      <c r="AE138" s="110"/>
      <c r="AF138" s="110"/>
      <c r="AG138" s="110"/>
      <c r="AH138" s="110"/>
      <c r="AI138" s="110"/>
      <c r="AJ138" s="110"/>
      <c r="AK138" s="110"/>
      <c r="AL138" s="110"/>
      <c r="AM138" s="110"/>
      <c r="AN138" s="110"/>
      <c r="AO138" s="110"/>
      <c r="AP138" s="110"/>
      <c r="AQ138" s="110"/>
      <c r="AR138" s="110"/>
      <c r="AS138" s="110"/>
    </row>
    <row r="139" spans="1:45" s="23" customFormat="1" x14ac:dyDescent="0.2">
      <c r="A139" s="348" t="s">
        <v>127</v>
      </c>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1" t="str">
        <f>IF(SUM(C139:V139)&gt;0,SUMPRODUCT(C139:V139,$C$49:$V$49)/SUMIFS($C$49:$V$49,C139:V139,"&gt;=0"),"")</f>
        <v/>
      </c>
      <c r="X139" s="352"/>
      <c r="Y139" s="191"/>
      <c r="Z139" s="108"/>
      <c r="AA139" s="109"/>
      <c r="AB139" s="110"/>
      <c r="AC139" s="110"/>
      <c r="AD139" s="110"/>
      <c r="AE139" s="110"/>
      <c r="AF139" s="110"/>
      <c r="AG139" s="110"/>
      <c r="AH139" s="110"/>
      <c r="AI139" s="110"/>
      <c r="AJ139" s="110"/>
      <c r="AK139" s="110"/>
      <c r="AL139" s="110"/>
      <c r="AM139" s="110"/>
      <c r="AN139" s="110"/>
      <c r="AO139" s="110"/>
      <c r="AP139" s="110"/>
      <c r="AQ139" s="110"/>
      <c r="AR139" s="110"/>
      <c r="AS139" s="110"/>
    </row>
    <row r="140" spans="1:45" s="23" customFormat="1" ht="27.75" customHeight="1" x14ac:dyDescent="0.2">
      <c r="A140" s="357" t="s">
        <v>128</v>
      </c>
      <c r="B140" s="358"/>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60"/>
      <c r="Y140" s="191"/>
      <c r="Z140" s="108"/>
      <c r="AA140" s="109"/>
      <c r="AB140" s="110"/>
      <c r="AC140" s="110"/>
      <c r="AD140" s="110"/>
      <c r="AE140" s="110"/>
      <c r="AF140" s="110"/>
      <c r="AG140" s="110"/>
      <c r="AH140" s="110"/>
      <c r="AI140" s="110"/>
      <c r="AJ140" s="110"/>
      <c r="AK140" s="110"/>
      <c r="AL140" s="110"/>
      <c r="AM140" s="110"/>
      <c r="AN140" s="110"/>
      <c r="AO140" s="110"/>
      <c r="AP140" s="110"/>
      <c r="AQ140" s="110"/>
      <c r="AR140" s="110"/>
      <c r="AS140" s="110"/>
    </row>
    <row r="141" spans="1:45" s="23" customFormat="1" x14ac:dyDescent="0.2">
      <c r="A141" s="361" t="s">
        <v>129</v>
      </c>
      <c r="B141" s="362"/>
      <c r="C141" s="363"/>
      <c r="D141" s="363"/>
      <c r="E141" s="363"/>
      <c r="F141" s="363"/>
      <c r="G141" s="363"/>
      <c r="H141" s="363"/>
      <c r="I141" s="363"/>
      <c r="J141" s="363"/>
      <c r="K141" s="363"/>
      <c r="L141" s="363"/>
      <c r="M141" s="363"/>
      <c r="N141" s="363"/>
      <c r="O141" s="363"/>
      <c r="P141" s="363"/>
      <c r="Q141" s="363"/>
      <c r="R141" s="363"/>
      <c r="S141" s="363"/>
      <c r="T141" s="363"/>
      <c r="U141" s="363"/>
      <c r="V141" s="363"/>
      <c r="W141" s="364" t="str">
        <f>IF(SUM(C141:V141)&gt;0,SUMPRODUCT(C141:V141,$C$49:$V$49)/SUMIFS($C$49:$V$49,C141:V141,"&gt;=0"),"")</f>
        <v/>
      </c>
      <c r="X141" s="365"/>
      <c r="Y141" s="191"/>
      <c r="Z141" s="108"/>
      <c r="AA141" s="109"/>
      <c r="AB141" s="110"/>
      <c r="AC141" s="110"/>
      <c r="AD141" s="110"/>
      <c r="AE141" s="110"/>
      <c r="AF141" s="110"/>
      <c r="AG141" s="110"/>
      <c r="AH141" s="110"/>
      <c r="AI141" s="110"/>
      <c r="AJ141" s="110"/>
      <c r="AK141" s="110"/>
      <c r="AL141" s="110"/>
      <c r="AM141" s="110"/>
      <c r="AN141" s="110"/>
      <c r="AO141" s="110"/>
      <c r="AP141" s="110"/>
      <c r="AQ141" s="110"/>
      <c r="AR141" s="110"/>
      <c r="AS141" s="110"/>
    </row>
    <row r="142" spans="1:45" x14ac:dyDescent="0.2">
      <c r="A142" s="16"/>
      <c r="B142" s="9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22"/>
      <c r="AA142" s="28"/>
      <c r="AB142" s="29"/>
      <c r="AC142" s="29"/>
      <c r="AD142" s="29"/>
      <c r="AE142" s="29"/>
      <c r="AF142" s="29"/>
      <c r="AG142" s="29"/>
      <c r="AH142" s="29"/>
      <c r="AI142" s="29"/>
      <c r="AJ142" s="29"/>
      <c r="AK142" s="29"/>
      <c r="AL142" s="29"/>
      <c r="AM142" s="29"/>
      <c r="AN142" s="29"/>
      <c r="AO142" s="29"/>
      <c r="AP142" s="29"/>
      <c r="AQ142" s="29"/>
      <c r="AR142" s="29"/>
      <c r="AS142" s="29"/>
    </row>
    <row r="143" spans="1:45" x14ac:dyDescent="0.2">
      <c r="A143" s="4" t="s">
        <v>193</v>
      </c>
      <c r="B143" s="9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22"/>
      <c r="AA143" s="28"/>
      <c r="AB143" s="29"/>
      <c r="AC143" s="29"/>
      <c r="AD143" s="29"/>
      <c r="AE143" s="29"/>
      <c r="AF143" s="29"/>
      <c r="AG143" s="29"/>
      <c r="AH143" s="29"/>
      <c r="AI143" s="29"/>
      <c r="AJ143" s="29"/>
      <c r="AK143" s="29"/>
      <c r="AL143" s="29"/>
      <c r="AM143" s="29"/>
      <c r="AN143" s="29"/>
      <c r="AO143" s="29"/>
      <c r="AP143" s="29"/>
      <c r="AQ143" s="29"/>
      <c r="AR143" s="29"/>
      <c r="AS143" s="29"/>
    </row>
    <row r="144" spans="1:45" x14ac:dyDescent="0.2">
      <c r="A144" s="2" t="s">
        <v>132</v>
      </c>
      <c r="B144" s="9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22"/>
      <c r="AA144" s="28"/>
      <c r="AB144" s="29"/>
      <c r="AC144" s="29"/>
      <c r="AD144" s="29"/>
      <c r="AE144" s="29"/>
      <c r="AF144" s="29"/>
      <c r="AG144" s="29"/>
      <c r="AH144" s="29"/>
      <c r="AI144" s="29"/>
      <c r="AJ144" s="29"/>
      <c r="AK144" s="29"/>
      <c r="AL144" s="29"/>
      <c r="AM144" s="29"/>
      <c r="AN144" s="29"/>
      <c r="AO144" s="29"/>
      <c r="AP144" s="29"/>
      <c r="AQ144" s="29"/>
      <c r="AR144" s="29"/>
      <c r="AS144" s="29"/>
    </row>
    <row r="145" spans="1:45" x14ac:dyDescent="0.2">
      <c r="A145" s="2" t="s">
        <v>63</v>
      </c>
      <c r="B145" s="268" t="s">
        <v>64</v>
      </c>
      <c r="C145" s="268"/>
      <c r="D145" s="268"/>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22"/>
      <c r="AA145" s="28"/>
      <c r="AB145" s="29"/>
      <c r="AC145" s="29"/>
      <c r="AD145" s="29"/>
      <c r="AE145" s="29"/>
      <c r="AF145" s="29"/>
      <c r="AG145" s="29"/>
      <c r="AH145" s="29"/>
      <c r="AI145" s="29"/>
      <c r="AJ145" s="29"/>
      <c r="AK145" s="29"/>
      <c r="AL145" s="29"/>
      <c r="AM145" s="29"/>
      <c r="AN145" s="29"/>
      <c r="AO145" s="29"/>
      <c r="AP145" s="29"/>
      <c r="AQ145" s="29"/>
      <c r="AR145" s="29"/>
      <c r="AS145" s="29"/>
    </row>
    <row r="146" spans="1:45" ht="14.25" x14ac:dyDescent="0.2">
      <c r="A146" s="2" t="s">
        <v>170</v>
      </c>
      <c r="B146" s="24"/>
      <c r="C146" s="26"/>
      <c r="D146" s="24"/>
      <c r="E146" s="25"/>
      <c r="F146" s="13"/>
      <c r="Z146" s="22"/>
      <c r="AA146" s="28"/>
      <c r="AB146" s="29"/>
      <c r="AC146" s="29"/>
      <c r="AD146" s="29"/>
      <c r="AE146" s="29"/>
      <c r="AF146" s="29"/>
      <c r="AG146" s="29"/>
      <c r="AH146" s="29"/>
      <c r="AI146" s="29"/>
      <c r="AJ146" s="29"/>
      <c r="AK146" s="29"/>
      <c r="AL146" s="29"/>
      <c r="AM146" s="29"/>
      <c r="AN146" s="29"/>
      <c r="AO146" s="29"/>
      <c r="AP146" s="29"/>
      <c r="AQ146" s="29"/>
      <c r="AR146" s="29"/>
      <c r="AS146" s="29"/>
    </row>
    <row r="147" spans="1:45" ht="14.25" x14ac:dyDescent="0.2">
      <c r="A147" s="2" t="s">
        <v>117</v>
      </c>
      <c r="B147" s="24"/>
      <c r="C147" s="26"/>
      <c r="D147" s="24"/>
      <c r="E147" s="25"/>
      <c r="F147" s="13"/>
      <c r="Z147" s="22"/>
      <c r="AA147" s="28"/>
      <c r="AB147" s="29"/>
      <c r="AC147" s="29"/>
      <c r="AD147" s="29"/>
      <c r="AE147" s="29"/>
      <c r="AF147" s="29"/>
      <c r="AG147" s="29"/>
      <c r="AH147" s="29"/>
      <c r="AI147" s="29"/>
      <c r="AJ147" s="29"/>
      <c r="AK147" s="29"/>
      <c r="AL147" s="29"/>
      <c r="AM147" s="29"/>
      <c r="AN147" s="29"/>
      <c r="AO147" s="29"/>
      <c r="AP147" s="29"/>
      <c r="AQ147" s="29"/>
      <c r="AR147" s="29"/>
      <c r="AS147" s="29"/>
    </row>
    <row r="148" spans="1:45" ht="14.25" x14ac:dyDescent="0.2">
      <c r="A148" s="2" t="s">
        <v>95</v>
      </c>
      <c r="B148" s="24"/>
      <c r="C148" s="26"/>
      <c r="D148" s="24"/>
      <c r="E148" s="25"/>
      <c r="F148" s="13"/>
      <c r="Z148" s="22"/>
      <c r="AA148" s="28"/>
      <c r="AB148" s="29"/>
      <c r="AC148" s="29"/>
      <c r="AD148" s="29"/>
      <c r="AE148" s="29"/>
      <c r="AF148" s="29"/>
      <c r="AG148" s="29"/>
      <c r="AH148" s="29"/>
      <c r="AI148" s="29"/>
      <c r="AJ148" s="29"/>
      <c r="AK148" s="29"/>
      <c r="AL148" s="29"/>
      <c r="AM148" s="29"/>
      <c r="AN148" s="29"/>
      <c r="AO148" s="29"/>
      <c r="AP148" s="29"/>
      <c r="AQ148" s="29"/>
      <c r="AR148" s="29"/>
      <c r="AS148" s="29"/>
    </row>
    <row r="149" spans="1:45" ht="14.25" x14ac:dyDescent="0.2">
      <c r="A149" s="2" t="s">
        <v>173</v>
      </c>
      <c r="B149" s="24"/>
      <c r="C149" s="26"/>
      <c r="D149" s="24"/>
      <c r="E149" s="25"/>
      <c r="F149" s="13"/>
      <c r="Z149" s="22"/>
      <c r="AA149" s="28"/>
      <c r="AB149" s="29"/>
      <c r="AC149" s="29"/>
      <c r="AD149" s="29"/>
      <c r="AE149" s="29"/>
      <c r="AF149" s="29"/>
      <c r="AG149" s="29"/>
      <c r="AH149" s="29"/>
      <c r="AI149" s="29"/>
      <c r="AJ149" s="29"/>
      <c r="AK149" s="29"/>
      <c r="AL149" s="29"/>
      <c r="AM149" s="29"/>
      <c r="AN149" s="29"/>
      <c r="AO149" s="29"/>
      <c r="AP149" s="29"/>
      <c r="AQ149" s="29"/>
      <c r="AR149" s="29"/>
      <c r="AS149" s="29"/>
    </row>
    <row r="150" spans="1:45" x14ac:dyDescent="0.2">
      <c r="A150" s="2" t="s">
        <v>83</v>
      </c>
      <c r="B150" s="24"/>
      <c r="C150" s="24"/>
      <c r="D150" s="24"/>
      <c r="E150" s="25"/>
      <c r="F150" s="13"/>
      <c r="Z150" s="22"/>
      <c r="AA150" s="28"/>
      <c r="AB150" s="29"/>
      <c r="AC150" s="29"/>
      <c r="AD150" s="29"/>
      <c r="AE150" s="29"/>
      <c r="AF150" s="29"/>
      <c r="AG150" s="29"/>
      <c r="AH150" s="29"/>
      <c r="AI150" s="29"/>
      <c r="AJ150" s="29"/>
      <c r="AK150" s="29"/>
      <c r="AL150" s="29"/>
      <c r="AM150" s="29"/>
      <c r="AN150" s="29"/>
      <c r="AO150" s="29"/>
      <c r="AP150" s="29"/>
      <c r="AQ150" s="29"/>
      <c r="AR150" s="29"/>
      <c r="AS150" s="29"/>
    </row>
    <row r="151" spans="1:45" x14ac:dyDescent="0.2">
      <c r="A151" s="25" t="s">
        <v>84</v>
      </c>
      <c r="B151" s="24"/>
      <c r="C151" s="24"/>
      <c r="D151" s="24"/>
      <c r="E151" s="25"/>
      <c r="F151" s="13"/>
      <c r="Z151" s="22"/>
      <c r="AA151" s="28"/>
      <c r="AB151" s="29"/>
      <c r="AC151" s="29"/>
      <c r="AD151" s="29"/>
      <c r="AE151" s="29"/>
      <c r="AF151" s="29"/>
      <c r="AG151" s="29"/>
      <c r="AH151" s="29"/>
      <c r="AI151" s="29"/>
      <c r="AJ151" s="29"/>
      <c r="AK151" s="29"/>
      <c r="AL151" s="29"/>
      <c r="AM151" s="29"/>
      <c r="AN151" s="29"/>
      <c r="AO151" s="29"/>
      <c r="AP151" s="29"/>
      <c r="AQ151" s="29"/>
      <c r="AR151" s="29"/>
      <c r="AS151" s="29"/>
    </row>
    <row r="152" spans="1:45" x14ac:dyDescent="0.2">
      <c r="A152" s="2" t="s">
        <v>133</v>
      </c>
      <c r="B152" s="24"/>
      <c r="C152" s="24"/>
      <c r="D152" s="24"/>
      <c r="E152" s="25"/>
      <c r="F152" s="13"/>
      <c r="Z152" s="22"/>
      <c r="AA152" s="28"/>
      <c r="AB152" s="29"/>
      <c r="AC152" s="29"/>
      <c r="AD152" s="29"/>
      <c r="AE152" s="29"/>
      <c r="AF152" s="29"/>
      <c r="AG152" s="29"/>
      <c r="AH152" s="29"/>
      <c r="AI152" s="29"/>
      <c r="AJ152" s="29"/>
      <c r="AK152" s="29"/>
      <c r="AL152" s="29"/>
      <c r="AM152" s="29"/>
      <c r="AN152" s="29"/>
      <c r="AO152" s="29"/>
      <c r="AP152" s="29"/>
      <c r="AQ152" s="29"/>
      <c r="AR152" s="29"/>
      <c r="AS152" s="29"/>
    </row>
    <row r="153" spans="1:45" x14ac:dyDescent="0.2">
      <c r="A153" s="2" t="s">
        <v>134</v>
      </c>
      <c r="B153" s="24"/>
      <c r="C153" s="24"/>
      <c r="D153" s="24"/>
      <c r="E153" s="25"/>
      <c r="F153" s="13"/>
      <c r="Z153" s="22"/>
      <c r="AA153" s="28"/>
      <c r="AB153" s="29"/>
      <c r="AC153" s="29"/>
      <c r="AD153" s="29"/>
      <c r="AE153" s="29"/>
      <c r="AF153" s="29"/>
      <c r="AG153" s="29"/>
      <c r="AH153" s="29"/>
      <c r="AI153" s="29"/>
      <c r="AJ153" s="29"/>
      <c r="AK153" s="29"/>
      <c r="AL153" s="29"/>
      <c r="AM153" s="29"/>
      <c r="AN153" s="29"/>
      <c r="AO153" s="29"/>
      <c r="AP153" s="29"/>
      <c r="AQ153" s="29"/>
      <c r="AR153" s="29"/>
      <c r="AS153" s="29"/>
    </row>
    <row r="154" spans="1:45" x14ac:dyDescent="0.2">
      <c r="A154" s="2" t="s">
        <v>191</v>
      </c>
      <c r="B154" s="24"/>
      <c r="C154" s="24"/>
      <c r="D154" s="24"/>
      <c r="E154" s="25"/>
      <c r="F154" s="13"/>
      <c r="Z154" s="22"/>
      <c r="AA154" s="28"/>
      <c r="AB154" s="29"/>
      <c r="AC154" s="29"/>
      <c r="AD154" s="29"/>
      <c r="AE154" s="29"/>
      <c r="AF154" s="29"/>
      <c r="AG154" s="29"/>
      <c r="AH154" s="29"/>
      <c r="AI154" s="29"/>
      <c r="AJ154" s="29"/>
      <c r="AK154" s="29"/>
      <c r="AL154" s="29"/>
      <c r="AM154" s="29"/>
      <c r="AN154" s="29"/>
      <c r="AO154" s="29"/>
      <c r="AP154" s="29"/>
      <c r="AQ154" s="29"/>
      <c r="AR154" s="29"/>
      <c r="AS154" s="29"/>
    </row>
    <row r="155" spans="1:45" ht="14.25" x14ac:dyDescent="0.2">
      <c r="A155" s="2" t="s">
        <v>131</v>
      </c>
      <c r="B155" s="24"/>
      <c r="C155" s="26"/>
      <c r="D155" s="24"/>
      <c r="E155" s="25"/>
      <c r="F155" s="13"/>
      <c r="Z155" s="22"/>
      <c r="AA155" s="28"/>
      <c r="AB155" s="29"/>
      <c r="AC155" s="29"/>
      <c r="AD155" s="29"/>
      <c r="AE155" s="29"/>
      <c r="AF155" s="29"/>
      <c r="AG155" s="29"/>
      <c r="AH155" s="29"/>
      <c r="AI155" s="29"/>
      <c r="AJ155" s="29"/>
      <c r="AK155" s="29"/>
      <c r="AL155" s="29"/>
      <c r="AM155" s="29"/>
      <c r="AN155" s="29"/>
      <c r="AO155" s="29"/>
      <c r="AP155" s="29"/>
      <c r="AQ155" s="29"/>
      <c r="AR155" s="29"/>
      <c r="AS155" s="29"/>
    </row>
    <row r="156" spans="1:45" ht="14.25" x14ac:dyDescent="0.2">
      <c r="A156" s="2"/>
      <c r="B156" s="24"/>
      <c r="C156" s="26"/>
      <c r="D156" s="24"/>
      <c r="E156" s="25"/>
      <c r="F156" s="13"/>
      <c r="Z156" s="22"/>
      <c r="AA156" s="28"/>
      <c r="AB156" s="29"/>
      <c r="AC156" s="29"/>
      <c r="AD156" s="29"/>
      <c r="AE156" s="29"/>
      <c r="AF156" s="29"/>
      <c r="AG156" s="29"/>
      <c r="AH156" s="29"/>
      <c r="AI156" s="29"/>
      <c r="AJ156" s="29"/>
      <c r="AK156" s="29"/>
      <c r="AL156" s="29"/>
      <c r="AM156" s="29"/>
      <c r="AN156" s="29"/>
      <c r="AO156" s="29"/>
      <c r="AP156" s="29"/>
      <c r="AQ156" s="29"/>
      <c r="AR156" s="29"/>
      <c r="AS156" s="29"/>
    </row>
    <row r="157" spans="1:45" ht="15.75" x14ac:dyDescent="0.25">
      <c r="A157" s="272" t="s">
        <v>190</v>
      </c>
      <c r="B157" s="273"/>
      <c r="C157" s="276" t="s">
        <v>135</v>
      </c>
      <c r="D157" s="276"/>
      <c r="E157" s="276"/>
      <c r="F157" s="276"/>
      <c r="G157" s="276"/>
      <c r="H157" s="276"/>
      <c r="I157" s="276"/>
      <c r="J157" s="276"/>
      <c r="K157" s="276"/>
      <c r="L157" s="276"/>
      <c r="M157" s="276"/>
      <c r="N157" s="276"/>
      <c r="O157" s="276"/>
      <c r="P157" s="276"/>
      <c r="Q157" s="276"/>
      <c r="R157" s="276"/>
      <c r="S157" s="276"/>
      <c r="T157" s="276"/>
      <c r="U157" s="276"/>
      <c r="V157" s="276"/>
      <c r="W157" s="277" t="s">
        <v>118</v>
      </c>
      <c r="X157" s="278"/>
    </row>
    <row r="158" spans="1:45" s="23" customFormat="1" ht="51.95" customHeight="1" x14ac:dyDescent="0.2">
      <c r="A158" s="274"/>
      <c r="B158" s="275"/>
      <c r="C158" s="102" t="str">
        <f t="shared" ref="C158:H158" si="27">C$29</f>
        <v>Type in name of community: A</v>
      </c>
      <c r="D158" s="102" t="str">
        <f t="shared" si="27"/>
        <v>B</v>
      </c>
      <c r="E158" s="102" t="str">
        <f t="shared" si="27"/>
        <v>C</v>
      </c>
      <c r="F158" s="102" t="str">
        <f t="shared" si="27"/>
        <v>D</v>
      </c>
      <c r="G158" s="102" t="str">
        <f t="shared" si="27"/>
        <v>E</v>
      </c>
      <c r="H158" s="102" t="str">
        <f t="shared" si="27"/>
        <v>F</v>
      </c>
      <c r="I158" s="102" t="str">
        <f t="shared" ref="I158:V158" si="28">I$29</f>
        <v>G</v>
      </c>
      <c r="J158" s="102" t="str">
        <f t="shared" si="28"/>
        <v>H</v>
      </c>
      <c r="K158" s="102" t="str">
        <f t="shared" si="28"/>
        <v>I</v>
      </c>
      <c r="L158" s="102" t="str">
        <f t="shared" si="28"/>
        <v>J</v>
      </c>
      <c r="M158" s="102" t="str">
        <f t="shared" si="28"/>
        <v>K</v>
      </c>
      <c r="N158" s="102" t="str">
        <f t="shared" si="28"/>
        <v>L</v>
      </c>
      <c r="O158" s="102" t="str">
        <f t="shared" si="28"/>
        <v>M</v>
      </c>
      <c r="P158" s="102" t="str">
        <f t="shared" si="28"/>
        <v>N</v>
      </c>
      <c r="Q158" s="102" t="str">
        <f t="shared" si="28"/>
        <v>O</v>
      </c>
      <c r="R158" s="102" t="str">
        <f t="shared" si="28"/>
        <v>P</v>
      </c>
      <c r="S158" s="102" t="str">
        <f t="shared" si="28"/>
        <v>Q</v>
      </c>
      <c r="T158" s="102" t="str">
        <f t="shared" si="28"/>
        <v>R</v>
      </c>
      <c r="U158" s="102" t="str">
        <f t="shared" si="28"/>
        <v>S</v>
      </c>
      <c r="V158" s="102" t="str">
        <f t="shared" si="28"/>
        <v>T</v>
      </c>
      <c r="W158" s="279"/>
      <c r="X158" s="280"/>
    </row>
    <row r="159" spans="1:45" ht="19.149999999999999" customHeight="1" x14ac:dyDescent="0.25">
      <c r="A159" s="366" t="s">
        <v>136</v>
      </c>
      <c r="B159" s="367"/>
      <c r="C159" s="368"/>
      <c r="D159" s="369"/>
      <c r="E159" s="369"/>
      <c r="F159" s="369"/>
      <c r="G159" s="369"/>
      <c r="H159" s="369"/>
      <c r="I159" s="369"/>
      <c r="J159" s="369"/>
      <c r="K159" s="369"/>
      <c r="L159" s="369"/>
      <c r="M159" s="369"/>
      <c r="N159" s="369"/>
      <c r="O159" s="369"/>
      <c r="P159" s="369"/>
      <c r="Q159" s="369"/>
      <c r="R159" s="369"/>
      <c r="S159" s="369"/>
      <c r="T159" s="369"/>
      <c r="U159" s="369"/>
      <c r="V159" s="369"/>
      <c r="W159" s="370"/>
      <c r="X159" s="371"/>
    </row>
    <row r="160" spans="1:45" ht="15" x14ac:dyDescent="0.25">
      <c r="A160" s="372"/>
      <c r="B160" s="373" t="s">
        <v>137</v>
      </c>
      <c r="C160" s="374"/>
      <c r="D160" s="374"/>
      <c r="E160" s="374"/>
      <c r="F160" s="374"/>
      <c r="G160" s="374"/>
      <c r="H160" s="374"/>
      <c r="I160" s="374"/>
      <c r="J160" s="374"/>
      <c r="K160" s="374"/>
      <c r="L160" s="374"/>
      <c r="M160" s="374"/>
      <c r="N160" s="374"/>
      <c r="O160" s="374"/>
      <c r="P160" s="374"/>
      <c r="Q160" s="374"/>
      <c r="R160" s="374"/>
      <c r="S160" s="374"/>
      <c r="T160" s="374"/>
      <c r="U160" s="374"/>
      <c r="V160" s="374"/>
      <c r="W160" s="351" t="str">
        <f>IF(SUM(C160:V160)&gt;0,SUMPRODUCT(C160:V160,$C$49:$V$49)/SUMIFS($C$49:$V$49,C160:V160,"&gt;=0"),"")</f>
        <v/>
      </c>
      <c r="X160" s="352"/>
    </row>
    <row r="161" spans="1:24" x14ac:dyDescent="0.2">
      <c r="A161" s="375"/>
      <c r="B161" s="373" t="s">
        <v>138</v>
      </c>
      <c r="C161" s="374"/>
      <c r="D161" s="374"/>
      <c r="E161" s="374"/>
      <c r="F161" s="374"/>
      <c r="G161" s="374"/>
      <c r="H161" s="374"/>
      <c r="I161" s="374"/>
      <c r="J161" s="374"/>
      <c r="K161" s="374"/>
      <c r="L161" s="374"/>
      <c r="M161" s="374"/>
      <c r="N161" s="374"/>
      <c r="O161" s="374"/>
      <c r="P161" s="374"/>
      <c r="Q161" s="374"/>
      <c r="R161" s="374"/>
      <c r="S161" s="374"/>
      <c r="T161" s="374"/>
      <c r="U161" s="374"/>
      <c r="V161" s="374"/>
      <c r="W161" s="351" t="str">
        <f>IF(SUM(C161:V161)&gt;0,SUMPRODUCT(C161:V161,$C$49:$V$49)/SUMIFS($C$49:$V$49,C161:V161,"&gt;=0"),"")</f>
        <v/>
      </c>
      <c r="X161" s="352"/>
    </row>
    <row r="162" spans="1:24" s="2" customFormat="1" ht="15" x14ac:dyDescent="0.25">
      <c r="A162" s="376" t="s">
        <v>139</v>
      </c>
      <c r="B162" s="377"/>
      <c r="C162" s="378"/>
      <c r="D162" s="378"/>
      <c r="E162" s="378"/>
      <c r="F162" s="378"/>
      <c r="G162" s="378"/>
      <c r="H162" s="378"/>
      <c r="I162" s="378"/>
      <c r="J162" s="378"/>
      <c r="K162" s="378"/>
      <c r="L162" s="378"/>
      <c r="M162" s="378"/>
      <c r="N162" s="378"/>
      <c r="O162" s="378"/>
      <c r="P162" s="378"/>
      <c r="Q162" s="378"/>
      <c r="R162" s="378"/>
      <c r="S162" s="378"/>
      <c r="T162" s="378"/>
      <c r="U162" s="378"/>
      <c r="V162" s="378"/>
      <c r="W162" s="359"/>
      <c r="X162" s="360"/>
    </row>
    <row r="163" spans="1:24" ht="15" x14ac:dyDescent="0.25">
      <c r="A163" s="376"/>
      <c r="B163" s="379" t="s">
        <v>140</v>
      </c>
      <c r="C163" s="374"/>
      <c r="D163" s="374"/>
      <c r="E163" s="374"/>
      <c r="F163" s="374"/>
      <c r="G163" s="374"/>
      <c r="H163" s="374"/>
      <c r="I163" s="374"/>
      <c r="J163" s="374"/>
      <c r="K163" s="374"/>
      <c r="L163" s="374"/>
      <c r="M163" s="374"/>
      <c r="N163" s="374"/>
      <c r="O163" s="374"/>
      <c r="P163" s="374"/>
      <c r="Q163" s="374"/>
      <c r="R163" s="374"/>
      <c r="S163" s="374"/>
      <c r="T163" s="374"/>
      <c r="U163" s="374"/>
      <c r="V163" s="374"/>
      <c r="W163" s="351" t="str">
        <f t="shared" ref="W163:W169" si="29">IF(SUM(C163:V163)&gt;0,SUMPRODUCT(C163:V163,$C$49:$V$49)/SUMIFS($C$49:$V$49,C163:V163,"&gt;=0"),"")</f>
        <v/>
      </c>
      <c r="X163" s="352"/>
    </row>
    <row r="164" spans="1:24" ht="14.25" x14ac:dyDescent="0.2">
      <c r="A164" s="380"/>
      <c r="B164" s="379" t="s">
        <v>145</v>
      </c>
      <c r="C164" s="374"/>
      <c r="D164" s="374"/>
      <c r="E164" s="374"/>
      <c r="F164" s="374"/>
      <c r="G164" s="374"/>
      <c r="H164" s="374"/>
      <c r="I164" s="374"/>
      <c r="J164" s="374"/>
      <c r="K164" s="374"/>
      <c r="L164" s="374"/>
      <c r="M164" s="374"/>
      <c r="N164" s="374"/>
      <c r="O164" s="374"/>
      <c r="P164" s="374"/>
      <c r="Q164" s="374"/>
      <c r="R164" s="374"/>
      <c r="S164" s="374"/>
      <c r="T164" s="374"/>
      <c r="U164" s="374"/>
      <c r="V164" s="374"/>
      <c r="W164" s="351" t="str">
        <f t="shared" si="29"/>
        <v/>
      </c>
      <c r="X164" s="352"/>
    </row>
    <row r="165" spans="1:24" ht="14.25" x14ac:dyDescent="0.2">
      <c r="A165" s="380"/>
      <c r="B165" s="379" t="s">
        <v>144</v>
      </c>
      <c r="C165" s="374"/>
      <c r="D165" s="374"/>
      <c r="E165" s="374"/>
      <c r="F165" s="374"/>
      <c r="G165" s="374"/>
      <c r="H165" s="374"/>
      <c r="I165" s="374"/>
      <c r="J165" s="374"/>
      <c r="K165" s="374"/>
      <c r="L165" s="374"/>
      <c r="M165" s="374"/>
      <c r="N165" s="374"/>
      <c r="O165" s="374"/>
      <c r="P165" s="374"/>
      <c r="Q165" s="374"/>
      <c r="R165" s="374"/>
      <c r="S165" s="374"/>
      <c r="T165" s="374"/>
      <c r="U165" s="374"/>
      <c r="V165" s="374"/>
      <c r="W165" s="351" t="str">
        <f t="shared" si="29"/>
        <v/>
      </c>
      <c r="X165" s="352"/>
    </row>
    <row r="166" spans="1:24" ht="14.25" x14ac:dyDescent="0.2">
      <c r="A166" s="380"/>
      <c r="B166" s="379" t="s">
        <v>143</v>
      </c>
      <c r="C166" s="374"/>
      <c r="D166" s="374"/>
      <c r="E166" s="374"/>
      <c r="F166" s="374"/>
      <c r="G166" s="374"/>
      <c r="H166" s="374"/>
      <c r="I166" s="374"/>
      <c r="J166" s="374"/>
      <c r="K166" s="374"/>
      <c r="L166" s="374"/>
      <c r="M166" s="374"/>
      <c r="N166" s="374"/>
      <c r="O166" s="374"/>
      <c r="P166" s="374"/>
      <c r="Q166" s="374"/>
      <c r="R166" s="374"/>
      <c r="S166" s="374"/>
      <c r="T166" s="374"/>
      <c r="U166" s="374"/>
      <c r="V166" s="374"/>
      <c r="W166" s="351" t="str">
        <f t="shared" si="29"/>
        <v/>
      </c>
      <c r="X166" s="352"/>
    </row>
    <row r="167" spans="1:24" ht="14.25" x14ac:dyDescent="0.2">
      <c r="A167" s="380"/>
      <c r="B167" s="379" t="s">
        <v>142</v>
      </c>
      <c r="C167" s="374"/>
      <c r="D167" s="374"/>
      <c r="E167" s="374"/>
      <c r="F167" s="374"/>
      <c r="G167" s="374"/>
      <c r="H167" s="374"/>
      <c r="I167" s="374"/>
      <c r="J167" s="374"/>
      <c r="K167" s="374"/>
      <c r="L167" s="374"/>
      <c r="M167" s="374"/>
      <c r="N167" s="374"/>
      <c r="O167" s="374"/>
      <c r="P167" s="374"/>
      <c r="Q167" s="374"/>
      <c r="R167" s="374"/>
      <c r="S167" s="374"/>
      <c r="T167" s="374"/>
      <c r="U167" s="374"/>
      <c r="V167" s="374"/>
      <c r="W167" s="351" t="str">
        <f t="shared" si="29"/>
        <v/>
      </c>
      <c r="X167" s="352"/>
    </row>
    <row r="168" spans="1:24" ht="14.25" x14ac:dyDescent="0.2">
      <c r="A168" s="380"/>
      <c r="B168" s="379" t="s">
        <v>141</v>
      </c>
      <c r="C168" s="374"/>
      <c r="D168" s="374"/>
      <c r="E168" s="374"/>
      <c r="F168" s="374"/>
      <c r="G168" s="374"/>
      <c r="H168" s="374"/>
      <c r="I168" s="374"/>
      <c r="J168" s="374"/>
      <c r="K168" s="374"/>
      <c r="L168" s="374"/>
      <c r="M168" s="374"/>
      <c r="N168" s="374"/>
      <c r="O168" s="374"/>
      <c r="P168" s="374"/>
      <c r="Q168" s="374"/>
      <c r="R168" s="374"/>
      <c r="S168" s="374"/>
      <c r="T168" s="374"/>
      <c r="U168" s="374"/>
      <c r="V168" s="374"/>
      <c r="W168" s="351" t="str">
        <f t="shared" si="29"/>
        <v/>
      </c>
      <c r="X168" s="352"/>
    </row>
    <row r="169" spans="1:24" ht="14.25" x14ac:dyDescent="0.2">
      <c r="A169" s="381"/>
      <c r="B169" s="382" t="s">
        <v>146</v>
      </c>
      <c r="C169" s="383"/>
      <c r="D169" s="383"/>
      <c r="E169" s="383"/>
      <c r="F169" s="383"/>
      <c r="G169" s="383"/>
      <c r="H169" s="383"/>
      <c r="I169" s="383"/>
      <c r="J169" s="383"/>
      <c r="K169" s="383"/>
      <c r="L169" s="383"/>
      <c r="M169" s="383"/>
      <c r="N169" s="383"/>
      <c r="O169" s="383"/>
      <c r="P169" s="383"/>
      <c r="Q169" s="383"/>
      <c r="R169" s="383"/>
      <c r="S169" s="383"/>
      <c r="T169" s="383"/>
      <c r="U169" s="383"/>
      <c r="V169" s="383"/>
      <c r="W169" s="364" t="str">
        <f t="shared" si="29"/>
        <v/>
      </c>
      <c r="X169" s="365"/>
    </row>
    <row r="170" spans="1:24" s="115" customFormat="1" ht="15.75" x14ac:dyDescent="0.25">
      <c r="A170" s="112"/>
      <c r="B170" s="112"/>
      <c r="C170" s="113"/>
      <c r="D170" s="114"/>
      <c r="E170" s="114"/>
      <c r="F170" s="114"/>
      <c r="G170" s="114"/>
      <c r="H170" s="114"/>
      <c r="I170" s="114"/>
      <c r="J170" s="114"/>
      <c r="K170" s="114"/>
      <c r="L170" s="114"/>
      <c r="M170" s="114"/>
      <c r="N170" s="114"/>
      <c r="O170" s="114"/>
      <c r="P170" s="114"/>
      <c r="Q170" s="114"/>
      <c r="R170" s="114"/>
      <c r="S170" s="114"/>
      <c r="T170" s="114"/>
      <c r="U170" s="114"/>
      <c r="V170" s="114"/>
      <c r="W170" s="114"/>
      <c r="X170" s="176"/>
    </row>
    <row r="171" spans="1:24" s="115" customFormat="1" ht="15.75" x14ac:dyDescent="0.25">
      <c r="A171" s="199" t="s">
        <v>194</v>
      </c>
      <c r="B171" s="112"/>
      <c r="C171" s="113"/>
      <c r="D171" s="114"/>
      <c r="E171" s="114"/>
      <c r="F171" s="114"/>
      <c r="G171" s="114"/>
      <c r="H171" s="114"/>
      <c r="I171" s="114"/>
      <c r="J171" s="114"/>
      <c r="K171" s="114"/>
      <c r="L171" s="114"/>
      <c r="M171" s="114"/>
      <c r="N171" s="114"/>
      <c r="O171" s="114"/>
      <c r="P171" s="114"/>
      <c r="Q171" s="114"/>
      <c r="R171" s="114"/>
      <c r="S171" s="114"/>
      <c r="T171" s="114"/>
      <c r="U171" s="114"/>
      <c r="V171" s="114"/>
      <c r="W171" s="114"/>
    </row>
    <row r="172" spans="1:24" s="115" customFormat="1" x14ac:dyDescent="0.2">
      <c r="A172" s="116"/>
      <c r="D172" s="117"/>
      <c r="F172" s="114"/>
      <c r="G172" s="114"/>
      <c r="H172" s="114"/>
      <c r="I172" s="114"/>
      <c r="J172" s="114"/>
      <c r="K172" s="114"/>
      <c r="L172" s="114"/>
      <c r="M172" s="114"/>
      <c r="N172" s="114"/>
      <c r="O172" s="114"/>
      <c r="P172" s="114"/>
      <c r="Q172" s="114"/>
      <c r="R172" s="114"/>
      <c r="S172" s="114"/>
      <c r="T172" s="114"/>
      <c r="U172" s="114"/>
      <c r="V172" s="114"/>
      <c r="W172" s="114"/>
    </row>
    <row r="173" spans="1:24" s="212" customFormat="1" ht="14.25" x14ac:dyDescent="0.2">
      <c r="A173" s="207"/>
      <c r="B173" s="208"/>
      <c r="C173" s="209"/>
      <c r="D173" s="208"/>
      <c r="E173" s="210"/>
      <c r="F173" s="211"/>
      <c r="G173" s="211"/>
      <c r="H173" s="211"/>
      <c r="I173" s="211"/>
      <c r="J173" s="211"/>
      <c r="K173" s="211"/>
      <c r="L173" s="211"/>
      <c r="M173" s="211"/>
      <c r="N173" s="211"/>
      <c r="O173" s="211"/>
      <c r="P173" s="211"/>
      <c r="Q173" s="211"/>
      <c r="R173" s="211"/>
      <c r="S173" s="211"/>
      <c r="T173" s="211"/>
      <c r="U173" s="211"/>
      <c r="V173" s="211"/>
      <c r="W173" s="211"/>
    </row>
    <row r="174" spans="1:24" s="225" customFormat="1" ht="14.25" x14ac:dyDescent="0.2">
      <c r="A174" s="235"/>
      <c r="B174" s="236"/>
      <c r="C174" s="237"/>
      <c r="D174" s="236"/>
      <c r="E174" s="238"/>
      <c r="F174" s="239"/>
      <c r="G174" s="239"/>
      <c r="H174" s="239"/>
      <c r="I174" s="239"/>
      <c r="J174" s="239"/>
      <c r="K174" s="239"/>
      <c r="L174" s="239"/>
      <c r="M174" s="239"/>
      <c r="N174" s="239"/>
      <c r="O174" s="239"/>
      <c r="P174" s="239"/>
      <c r="Q174" s="239"/>
      <c r="R174" s="239"/>
      <c r="S174" s="239"/>
      <c r="T174" s="239"/>
      <c r="U174" s="239"/>
      <c r="V174" s="239"/>
      <c r="W174" s="239"/>
    </row>
    <row r="175" spans="1:24" s="225" customFormat="1" ht="14.25" x14ac:dyDescent="0.2">
      <c r="A175" s="235"/>
      <c r="B175" s="236"/>
      <c r="C175" s="237"/>
      <c r="D175" s="236"/>
      <c r="E175" s="238"/>
      <c r="F175" s="239"/>
      <c r="G175" s="239"/>
      <c r="H175" s="239"/>
      <c r="I175" s="239"/>
      <c r="J175" s="239"/>
      <c r="K175" s="239"/>
      <c r="L175" s="239"/>
      <c r="M175" s="239"/>
      <c r="N175" s="239"/>
      <c r="O175" s="239"/>
      <c r="P175" s="239"/>
      <c r="Q175" s="239"/>
      <c r="R175" s="239"/>
      <c r="S175" s="239"/>
      <c r="T175" s="239"/>
      <c r="U175" s="239"/>
      <c r="V175" s="239"/>
      <c r="W175" s="239"/>
    </row>
    <row r="176" spans="1:24" s="70" customFormat="1" x14ac:dyDescent="0.2">
      <c r="A176" s="152"/>
      <c r="B176" s="240"/>
      <c r="C176" s="240"/>
      <c r="D176" s="240"/>
      <c r="E176" s="241"/>
      <c r="F176" s="90"/>
      <c r="G176" s="90"/>
      <c r="H176" s="90"/>
      <c r="I176" s="90"/>
      <c r="J176" s="90"/>
      <c r="K176" s="90"/>
      <c r="L176" s="90"/>
      <c r="M176" s="90"/>
      <c r="N176" s="90"/>
      <c r="O176" s="90"/>
      <c r="P176" s="90"/>
      <c r="Q176" s="90"/>
      <c r="R176" s="90"/>
      <c r="S176" s="90"/>
      <c r="T176" s="90"/>
      <c r="U176" s="90"/>
      <c r="V176" s="90"/>
      <c r="W176" s="90"/>
    </row>
    <row r="177" spans="1:25" s="70" customFormat="1" x14ac:dyDescent="0.2">
      <c r="A177" s="152"/>
      <c r="B177" s="240"/>
      <c r="C177" s="240"/>
      <c r="D177" s="240"/>
      <c r="E177" s="241"/>
      <c r="F177" s="90"/>
      <c r="G177" s="90"/>
      <c r="H177" s="90"/>
      <c r="I177" s="90"/>
      <c r="J177" s="90"/>
      <c r="K177" s="90"/>
      <c r="L177" s="90"/>
      <c r="M177" s="90"/>
      <c r="N177" s="90"/>
      <c r="O177" s="90"/>
      <c r="P177" s="90"/>
      <c r="Q177" s="90"/>
      <c r="R177" s="90"/>
      <c r="S177" s="90"/>
      <c r="T177" s="90"/>
      <c r="U177" s="90"/>
      <c r="V177" s="90"/>
      <c r="W177" s="90"/>
    </row>
    <row r="178" spans="1:25" s="70" customFormat="1" ht="14.25" x14ac:dyDescent="0.2">
      <c r="A178" s="90"/>
      <c r="B178" s="240"/>
      <c r="C178" s="242"/>
      <c r="D178" s="240"/>
      <c r="E178" s="241"/>
      <c r="F178" s="90"/>
      <c r="G178" s="90"/>
      <c r="H178" s="90"/>
      <c r="I178" s="90"/>
      <c r="J178" s="90"/>
      <c r="K178" s="90"/>
      <c r="L178" s="90"/>
      <c r="M178" s="90"/>
      <c r="N178" s="90"/>
      <c r="O178" s="90"/>
      <c r="P178" s="90"/>
      <c r="Q178" s="90"/>
      <c r="R178" s="90"/>
      <c r="S178" s="90"/>
      <c r="T178" s="90"/>
      <c r="U178" s="90"/>
      <c r="V178" s="90"/>
      <c r="W178" s="90"/>
    </row>
    <row r="179" spans="1:25" s="70" customFormat="1" ht="15.75" x14ac:dyDescent="0.25">
      <c r="A179" s="91"/>
      <c r="B179" s="91"/>
      <c r="C179" s="92"/>
      <c r="D179" s="90"/>
      <c r="E179" s="90"/>
      <c r="F179" s="90"/>
      <c r="G179" s="90"/>
      <c r="H179" s="90"/>
      <c r="I179" s="90"/>
      <c r="J179" s="90"/>
      <c r="K179" s="90"/>
      <c r="L179" s="90"/>
      <c r="M179" s="90"/>
      <c r="N179" s="90"/>
      <c r="O179" s="90"/>
      <c r="P179" s="90"/>
      <c r="Q179" s="90"/>
      <c r="R179" s="90"/>
      <c r="S179" s="90"/>
      <c r="T179" s="90"/>
      <c r="U179" s="90"/>
      <c r="V179" s="90"/>
      <c r="W179" s="90"/>
    </row>
    <row r="180" spans="1:25" s="70" customFormat="1" x14ac:dyDescent="0.2">
      <c r="F180" s="71" t="s">
        <v>11</v>
      </c>
    </row>
    <row r="181" spans="1:25" s="70" customFormat="1" x14ac:dyDescent="0.2">
      <c r="A181" s="72" t="s">
        <v>10</v>
      </c>
      <c r="B181" s="73" t="s">
        <v>18</v>
      </c>
      <c r="C181" s="73" t="s">
        <v>19</v>
      </c>
      <c r="D181" s="73" t="s">
        <v>26</v>
      </c>
      <c r="E181" s="74" t="s">
        <v>23</v>
      </c>
      <c r="F181" s="70" t="s">
        <v>9</v>
      </c>
      <c r="G181" s="70" t="s">
        <v>8</v>
      </c>
      <c r="H181" s="70" t="s">
        <v>7</v>
      </c>
      <c r="I181" s="70" t="s">
        <v>0</v>
      </c>
      <c r="J181" s="70" t="s">
        <v>13</v>
      </c>
      <c r="K181" s="73"/>
      <c r="M181" s="73"/>
      <c r="N181" s="73"/>
      <c r="O181" s="73"/>
      <c r="P181" s="73"/>
      <c r="Q181" s="73"/>
      <c r="R181" s="73"/>
      <c r="S181" s="73"/>
      <c r="T181" s="73"/>
      <c r="U181" s="73"/>
      <c r="V181" s="73"/>
      <c r="W181" s="73"/>
      <c r="X181" s="73"/>
      <c r="Y181" s="73"/>
    </row>
    <row r="182" spans="1:25" s="70" customFormat="1" x14ac:dyDescent="0.2">
      <c r="A182" s="75">
        <f t="shared" ref="A182:A190" si="30">A30</f>
        <v>10000</v>
      </c>
      <c r="B182" s="73">
        <f t="shared" ref="B182:B191" si="31">IF(AND(W50&gt;0,A30&gt;0),A182,9999999999999990)</f>
        <v>9999999999999990</v>
      </c>
      <c r="C182" s="73" t="str">
        <f>IF(B182&lt;&gt;9999999999999990,RANK(B182,$B$182:$B$191,1),"")</f>
        <v/>
      </c>
      <c r="D182" s="76" t="str">
        <f>IF(B182=9999999999999990,"",A182)</f>
        <v/>
      </c>
      <c r="E182" s="138" t="str">
        <f t="shared" ref="E182:E191" si="32">IF(B182=9999999999999990,"",Y50)</f>
        <v/>
      </c>
      <c r="F182" s="77">
        <f>I182^4</f>
        <v>1E+16</v>
      </c>
      <c r="G182" s="77">
        <f>I182^3</f>
        <v>1000000000000</v>
      </c>
      <c r="H182" s="77">
        <f>I182^2</f>
        <v>100000000</v>
      </c>
      <c r="I182" s="77">
        <f>A182</f>
        <v>10000</v>
      </c>
      <c r="J182" s="70">
        <v>0</v>
      </c>
      <c r="K182" s="78"/>
      <c r="M182" s="78"/>
      <c r="N182" s="78"/>
      <c r="O182" s="78"/>
      <c r="P182" s="78"/>
      <c r="Q182" s="78"/>
      <c r="R182" s="78"/>
      <c r="S182" s="78"/>
      <c r="T182" s="78"/>
      <c r="U182" s="78"/>
      <c r="V182" s="78"/>
      <c r="W182" s="78"/>
      <c r="X182" s="78"/>
      <c r="Y182" s="73"/>
    </row>
    <row r="183" spans="1:25" s="70" customFormat="1" x14ac:dyDescent="0.2">
      <c r="A183" s="75">
        <f t="shared" si="30"/>
        <v>14999</v>
      </c>
      <c r="B183" s="73">
        <f t="shared" si="31"/>
        <v>9999999999999990</v>
      </c>
      <c r="C183" s="73" t="str">
        <f t="shared" ref="C183:C191" si="33">IF(B183&lt;&gt;9999999999999990,RANK(B183,$B$182:$B$191,1),"")</f>
        <v/>
      </c>
      <c r="D183" s="76" t="str">
        <f t="shared" ref="D183:D192" si="34">IF(B183=9999999999999990,"",A183)</f>
        <v/>
      </c>
      <c r="E183" s="138" t="str">
        <f t="shared" si="32"/>
        <v/>
      </c>
      <c r="F183" s="77">
        <f t="shared" ref="F183:F190" si="35">I183^4</f>
        <v>5.061150134994E+16</v>
      </c>
      <c r="G183" s="77">
        <f t="shared" ref="G183:G190" si="36">I183^3</f>
        <v>3374325044999</v>
      </c>
      <c r="H183" s="77">
        <f t="shared" ref="H183:H190" si="37">I183^2</f>
        <v>224970001</v>
      </c>
      <c r="I183" s="77">
        <f t="shared" ref="I183:I190" si="38">A183</f>
        <v>14999</v>
      </c>
      <c r="J183" s="70">
        <v>0</v>
      </c>
      <c r="K183" s="78"/>
      <c r="M183" s="78"/>
      <c r="N183" s="78"/>
      <c r="O183" s="78"/>
      <c r="P183" s="78"/>
      <c r="Q183" s="78"/>
      <c r="R183" s="78"/>
      <c r="S183" s="78"/>
      <c r="T183" s="78"/>
      <c r="U183" s="78"/>
      <c r="V183" s="78"/>
      <c r="W183" s="78"/>
      <c r="X183" s="78"/>
      <c r="Y183" s="73"/>
    </row>
    <row r="184" spans="1:25" s="73" customFormat="1" x14ac:dyDescent="0.2">
      <c r="A184" s="75">
        <f t="shared" si="30"/>
        <v>24999</v>
      </c>
      <c r="B184" s="73">
        <f t="shared" si="31"/>
        <v>9999999999999990</v>
      </c>
      <c r="C184" s="73" t="str">
        <f t="shared" si="33"/>
        <v/>
      </c>
      <c r="D184" s="76" t="str">
        <f t="shared" si="34"/>
        <v/>
      </c>
      <c r="E184" s="138" t="str">
        <f t="shared" si="32"/>
        <v/>
      </c>
      <c r="F184" s="77">
        <f t="shared" si="35"/>
        <v>3.9056250374990003E+17</v>
      </c>
      <c r="G184" s="77">
        <f t="shared" si="36"/>
        <v>15623125074999</v>
      </c>
      <c r="H184" s="77">
        <f t="shared" si="37"/>
        <v>624950001</v>
      </c>
      <c r="I184" s="77">
        <f t="shared" si="38"/>
        <v>24999</v>
      </c>
      <c r="J184" s="70">
        <v>0</v>
      </c>
      <c r="K184" s="78"/>
      <c r="L184" s="78"/>
      <c r="M184" s="78"/>
      <c r="N184" s="78"/>
      <c r="O184" s="78"/>
      <c r="P184" s="78"/>
      <c r="Q184" s="78"/>
      <c r="R184" s="78"/>
      <c r="S184" s="78"/>
      <c r="T184" s="78"/>
      <c r="U184" s="78"/>
      <c r="V184" s="78"/>
      <c r="W184" s="78"/>
      <c r="X184" s="78"/>
    </row>
    <row r="185" spans="1:25" s="73" customFormat="1" x14ac:dyDescent="0.2">
      <c r="A185" s="75">
        <f t="shared" si="30"/>
        <v>34999</v>
      </c>
      <c r="B185" s="73">
        <f t="shared" si="31"/>
        <v>9999999999999990</v>
      </c>
      <c r="C185" s="73" t="str">
        <f t="shared" si="33"/>
        <v/>
      </c>
      <c r="D185" s="76" t="str">
        <f t="shared" si="34"/>
        <v/>
      </c>
      <c r="E185" s="138" t="str">
        <f t="shared" si="32"/>
        <v/>
      </c>
      <c r="F185" s="77">
        <f t="shared" si="35"/>
        <v>1.5004535073498601E+18</v>
      </c>
      <c r="G185" s="77">
        <f t="shared" si="36"/>
        <v>42871325104999</v>
      </c>
      <c r="H185" s="77">
        <f t="shared" si="37"/>
        <v>1224930001</v>
      </c>
      <c r="I185" s="77">
        <f t="shared" si="38"/>
        <v>34999</v>
      </c>
      <c r="J185" s="70">
        <v>0</v>
      </c>
      <c r="K185" s="78"/>
      <c r="L185" s="78"/>
      <c r="M185" s="78"/>
      <c r="N185" s="78"/>
      <c r="O185" s="78"/>
      <c r="P185" s="78"/>
      <c r="Q185" s="78"/>
      <c r="R185" s="78"/>
      <c r="S185" s="78"/>
      <c r="T185" s="78"/>
      <c r="U185" s="78"/>
      <c r="V185" s="78"/>
      <c r="W185" s="78"/>
      <c r="X185" s="78"/>
    </row>
    <row r="186" spans="1:25" s="73" customFormat="1" x14ac:dyDescent="0.2">
      <c r="A186" s="75">
        <f t="shared" si="30"/>
        <v>49999</v>
      </c>
      <c r="B186" s="73">
        <f t="shared" si="31"/>
        <v>9999999999999990</v>
      </c>
      <c r="C186" s="73" t="str">
        <f t="shared" si="33"/>
        <v/>
      </c>
      <c r="D186" s="76" t="str">
        <f t="shared" si="34"/>
        <v/>
      </c>
      <c r="E186" s="138" t="str">
        <f t="shared" si="32"/>
        <v/>
      </c>
      <c r="F186" s="77">
        <f t="shared" si="35"/>
        <v>6.2495000149997998E+18</v>
      </c>
      <c r="G186" s="77">
        <f t="shared" si="36"/>
        <v>124992500149999</v>
      </c>
      <c r="H186" s="77">
        <f t="shared" si="37"/>
        <v>2499900001</v>
      </c>
      <c r="I186" s="77">
        <f t="shared" si="38"/>
        <v>49999</v>
      </c>
      <c r="J186" s="70">
        <v>0</v>
      </c>
      <c r="K186" s="78"/>
      <c r="L186" s="78"/>
      <c r="M186" s="78"/>
      <c r="N186" s="78"/>
      <c r="O186" s="78"/>
      <c r="P186" s="78"/>
      <c r="Q186" s="78"/>
      <c r="R186" s="78"/>
      <c r="S186" s="78"/>
      <c r="T186" s="78"/>
      <c r="U186" s="78"/>
      <c r="V186" s="78"/>
      <c r="W186" s="78"/>
      <c r="X186" s="78"/>
    </row>
    <row r="187" spans="1:25" s="73" customFormat="1" x14ac:dyDescent="0.2">
      <c r="A187" s="75">
        <f t="shared" si="30"/>
        <v>74999</v>
      </c>
      <c r="B187" s="73">
        <f t="shared" si="31"/>
        <v>9999999999999990</v>
      </c>
      <c r="C187" s="73" t="str">
        <f t="shared" si="33"/>
        <v/>
      </c>
      <c r="D187" s="76" t="str">
        <f t="shared" si="34"/>
        <v/>
      </c>
      <c r="E187" s="138" t="str">
        <f t="shared" si="32"/>
        <v/>
      </c>
      <c r="F187" s="77">
        <f t="shared" si="35"/>
        <v>3.1638937533749699E+19</v>
      </c>
      <c r="G187" s="77">
        <f t="shared" si="36"/>
        <v>421858125224999</v>
      </c>
      <c r="H187" s="77">
        <f t="shared" si="37"/>
        <v>5624850001</v>
      </c>
      <c r="I187" s="77">
        <f t="shared" si="38"/>
        <v>74999</v>
      </c>
      <c r="J187" s="70">
        <v>0</v>
      </c>
      <c r="K187" s="78"/>
      <c r="L187" s="78"/>
      <c r="M187" s="78"/>
      <c r="N187" s="78"/>
      <c r="O187" s="78"/>
      <c r="P187" s="78"/>
      <c r="Q187" s="78"/>
      <c r="R187" s="78"/>
      <c r="S187" s="78"/>
      <c r="T187" s="78"/>
      <c r="U187" s="78"/>
      <c r="V187" s="78"/>
      <c r="W187" s="78"/>
      <c r="X187" s="78"/>
    </row>
    <row r="188" spans="1:25" s="73" customFormat="1" x14ac:dyDescent="0.2">
      <c r="A188" s="75">
        <f t="shared" si="30"/>
        <v>99999</v>
      </c>
      <c r="B188" s="73">
        <f t="shared" si="31"/>
        <v>9999999999999990</v>
      </c>
      <c r="C188" s="73" t="str">
        <f t="shared" si="33"/>
        <v/>
      </c>
      <c r="D188" s="76" t="str">
        <f t="shared" si="34"/>
        <v/>
      </c>
      <c r="E188" s="138" t="str">
        <f t="shared" si="32"/>
        <v/>
      </c>
      <c r="F188" s="77">
        <f t="shared" si="35"/>
        <v>9.9996000059999601E+19</v>
      </c>
      <c r="G188" s="77">
        <f t="shared" si="36"/>
        <v>999970000299999</v>
      </c>
      <c r="H188" s="77">
        <f t="shared" si="37"/>
        <v>9999800001</v>
      </c>
      <c r="I188" s="77">
        <f t="shared" si="38"/>
        <v>99999</v>
      </c>
      <c r="J188" s="70">
        <v>0</v>
      </c>
      <c r="K188" s="78"/>
      <c r="L188" s="78"/>
      <c r="M188" s="78"/>
      <c r="N188" s="78"/>
      <c r="O188" s="78"/>
      <c r="P188" s="78"/>
      <c r="Q188" s="78"/>
      <c r="R188" s="78"/>
      <c r="S188" s="78"/>
      <c r="T188" s="78"/>
      <c r="U188" s="78"/>
      <c r="V188" s="78"/>
      <c r="W188" s="78"/>
      <c r="X188" s="78"/>
    </row>
    <row r="189" spans="1:25" s="73" customFormat="1" x14ac:dyDescent="0.2">
      <c r="A189" s="75">
        <f t="shared" si="30"/>
        <v>149999</v>
      </c>
      <c r="B189" s="73">
        <f t="shared" si="31"/>
        <v>9999999999999990</v>
      </c>
      <c r="C189" s="73" t="str">
        <f t="shared" si="33"/>
        <v/>
      </c>
      <c r="D189" s="76" t="str">
        <f t="shared" si="34"/>
        <v/>
      </c>
      <c r="E189" s="138" t="str">
        <f t="shared" si="32"/>
        <v/>
      </c>
      <c r="F189" s="77">
        <f t="shared" si="35"/>
        <v>5.0623650013499943E+20</v>
      </c>
      <c r="G189" s="77">
        <f t="shared" si="36"/>
        <v>3374932500449999</v>
      </c>
      <c r="H189" s="77">
        <f t="shared" si="37"/>
        <v>22499700001</v>
      </c>
      <c r="I189" s="77">
        <f t="shared" si="38"/>
        <v>149999</v>
      </c>
      <c r="J189" s="70">
        <v>0</v>
      </c>
      <c r="K189" s="78"/>
      <c r="L189" s="78"/>
      <c r="M189" s="78"/>
      <c r="N189" s="78"/>
      <c r="O189" s="78"/>
      <c r="P189" s="78"/>
      <c r="Q189" s="78"/>
      <c r="R189" s="78"/>
      <c r="S189" s="78"/>
      <c r="T189" s="78"/>
      <c r="U189" s="78"/>
      <c r="V189" s="78"/>
      <c r="W189" s="78"/>
      <c r="X189" s="78"/>
    </row>
    <row r="190" spans="1:25" s="73" customFormat="1" x14ac:dyDescent="0.2">
      <c r="A190" s="75">
        <f t="shared" si="30"/>
        <v>199999</v>
      </c>
      <c r="B190" s="73">
        <f t="shared" si="31"/>
        <v>9999999999999990</v>
      </c>
      <c r="C190" s="73" t="str">
        <f t="shared" si="33"/>
        <v/>
      </c>
      <c r="D190" s="76" t="str">
        <f t="shared" si="34"/>
        <v/>
      </c>
      <c r="E190" s="138" t="str">
        <f t="shared" si="32"/>
        <v/>
      </c>
      <c r="F190" s="77">
        <f t="shared" si="35"/>
        <v>1.5999680002399991E+21</v>
      </c>
      <c r="G190" s="77">
        <f t="shared" si="36"/>
        <v>7999880000599999</v>
      </c>
      <c r="H190" s="77">
        <f t="shared" si="37"/>
        <v>39999600001</v>
      </c>
      <c r="I190" s="77">
        <f t="shared" si="38"/>
        <v>199999</v>
      </c>
      <c r="J190" s="70">
        <v>0</v>
      </c>
      <c r="K190" s="78"/>
      <c r="L190" s="78"/>
      <c r="M190" s="78"/>
      <c r="N190" s="78"/>
      <c r="O190" s="78"/>
      <c r="P190" s="78"/>
      <c r="Q190" s="78"/>
      <c r="R190" s="78"/>
      <c r="S190" s="78"/>
      <c r="T190" s="78"/>
      <c r="U190" s="78"/>
      <c r="V190" s="78"/>
      <c r="W190" s="78"/>
      <c r="X190" s="78"/>
    </row>
    <row r="191" spans="1:25" s="73" customFormat="1" x14ac:dyDescent="0.2">
      <c r="A191" s="75">
        <v>9999999</v>
      </c>
      <c r="B191" s="73">
        <f t="shared" si="31"/>
        <v>9999999999999990</v>
      </c>
      <c r="C191" s="73" t="str">
        <f t="shared" si="33"/>
        <v/>
      </c>
      <c r="D191" s="76" t="str">
        <f>IF(B191=9999999999999990,"",A191)</f>
        <v/>
      </c>
      <c r="E191" s="138" t="str">
        <f t="shared" si="32"/>
        <v/>
      </c>
      <c r="G191" s="78"/>
      <c r="H191" s="78"/>
      <c r="I191" s="78"/>
      <c r="J191" s="78"/>
      <c r="K191" s="78"/>
      <c r="L191" s="78"/>
      <c r="M191" s="78"/>
      <c r="N191" s="78"/>
      <c r="O191" s="78"/>
      <c r="P191" s="78"/>
      <c r="Q191" s="78"/>
      <c r="R191" s="78"/>
      <c r="S191" s="78"/>
      <c r="T191" s="78"/>
      <c r="U191" s="78"/>
      <c r="V191" s="78"/>
      <c r="W191" s="78"/>
      <c r="X191" s="78"/>
    </row>
    <row r="192" spans="1:25" s="73" customFormat="1" x14ac:dyDescent="0.2">
      <c r="A192" s="70"/>
      <c r="B192" s="79" t="s">
        <v>20</v>
      </c>
      <c r="C192" s="73">
        <v>20</v>
      </c>
      <c r="D192" s="76">
        <f t="shared" si="34"/>
        <v>0</v>
      </c>
      <c r="E192" s="138"/>
      <c r="F192" s="70">
        <v>0</v>
      </c>
      <c r="G192" s="70">
        <v>0</v>
      </c>
      <c r="H192" s="70">
        <v>0</v>
      </c>
      <c r="I192" s="70">
        <v>0</v>
      </c>
      <c r="J192" s="70">
        <v>0</v>
      </c>
      <c r="K192" s="70"/>
      <c r="L192" s="70"/>
      <c r="M192" s="70"/>
      <c r="N192" s="70"/>
      <c r="O192" s="70"/>
      <c r="P192" s="70"/>
      <c r="Q192" s="70"/>
      <c r="R192" s="70"/>
      <c r="S192" s="70"/>
      <c r="T192" s="70"/>
      <c r="U192" s="70"/>
      <c r="V192" s="70"/>
      <c r="W192" s="70"/>
      <c r="X192" s="70"/>
      <c r="Y192" s="70"/>
    </row>
    <row r="193" spans="1:25" s="73" customFormat="1" x14ac:dyDescent="0.2">
      <c r="A193" s="70"/>
      <c r="B193" s="79"/>
      <c r="D193" s="76"/>
      <c r="E193" s="70"/>
      <c r="F193" s="70"/>
      <c r="G193" s="70"/>
      <c r="H193" s="70"/>
      <c r="I193" s="70"/>
      <c r="J193" s="70"/>
      <c r="K193" s="70"/>
      <c r="L193" s="70"/>
      <c r="M193" s="70"/>
      <c r="N193" s="70"/>
      <c r="O193" s="70"/>
      <c r="P193" s="70"/>
      <c r="Q193" s="70"/>
      <c r="R193" s="70"/>
      <c r="S193" s="70"/>
      <c r="T193" s="70"/>
      <c r="U193" s="70"/>
      <c r="V193" s="70"/>
      <c r="W193" s="70"/>
      <c r="X193" s="70"/>
      <c r="Y193" s="70"/>
    </row>
    <row r="194" spans="1:25" s="73" customFormat="1" x14ac:dyDescent="0.2">
      <c r="A194" s="70"/>
      <c r="B194" s="73" t="s">
        <v>21</v>
      </c>
      <c r="C194" s="73">
        <f>MAX(C182:C191)</f>
        <v>0</v>
      </c>
      <c r="E194" s="70"/>
      <c r="F194" s="70"/>
      <c r="G194" s="70"/>
      <c r="H194" s="70"/>
      <c r="I194" s="70"/>
      <c r="J194" s="70"/>
      <c r="K194" s="70"/>
      <c r="L194" s="70"/>
      <c r="M194" s="70"/>
      <c r="N194" s="70"/>
      <c r="O194" s="70"/>
      <c r="P194" s="70"/>
      <c r="Q194" s="70"/>
      <c r="R194" s="70"/>
      <c r="S194" s="70"/>
      <c r="T194" s="70"/>
      <c r="U194" s="70"/>
      <c r="V194" s="70"/>
      <c r="W194" s="70"/>
      <c r="X194" s="70"/>
      <c r="Y194" s="70"/>
    </row>
    <row r="195" spans="1:25" s="70" customFormat="1" x14ac:dyDescent="0.2">
      <c r="B195" s="73" t="s">
        <v>22</v>
      </c>
      <c r="C195" s="73">
        <f>C194-1</f>
        <v>-1</v>
      </c>
      <c r="D195" s="73"/>
    </row>
    <row r="196" spans="1:25" s="70" customFormat="1" x14ac:dyDescent="0.2">
      <c r="B196" s="73"/>
      <c r="C196" s="73"/>
      <c r="D196" s="73"/>
    </row>
    <row r="197" spans="1:25" s="70" customFormat="1" x14ac:dyDescent="0.2">
      <c r="C197" s="73" t="s">
        <v>26</v>
      </c>
      <c r="D197" s="73" t="s">
        <v>23</v>
      </c>
      <c r="E197" s="70" t="s">
        <v>28</v>
      </c>
      <c r="K197" s="73" t="s">
        <v>27</v>
      </c>
      <c r="L197" s="70" t="s">
        <v>46</v>
      </c>
      <c r="M197" s="73" t="s">
        <v>29</v>
      </c>
      <c r="N197" s="70" t="s">
        <v>45</v>
      </c>
      <c r="O197" s="70" t="s">
        <v>108</v>
      </c>
      <c r="Q197" s="70" t="str">
        <f>"Approximate percentage of "&amp;B7&amp;"'s residential households, estimated based on income distributions of communities in the U.S. Census Bureau's "&amp;G22&amp;" American Community Survey."</f>
        <v>Approximate percentage of Utility Name's residential households, estimated based on income distributions of communities in the U.S. Census Bureau's 2019 American Community Survey.</v>
      </c>
    </row>
    <row r="198" spans="1:25" s="70" customFormat="1" x14ac:dyDescent="0.2">
      <c r="A198" s="70" t="s">
        <v>24</v>
      </c>
      <c r="B198" s="70" t="s">
        <v>25</v>
      </c>
      <c r="C198" s="70">
        <v>0</v>
      </c>
      <c r="E198" s="80"/>
      <c r="F198" s="70" t="s">
        <v>9</v>
      </c>
      <c r="G198" s="70" t="s">
        <v>8</v>
      </c>
      <c r="H198" s="70" t="s">
        <v>7</v>
      </c>
      <c r="I198" s="70" t="s">
        <v>0</v>
      </c>
      <c r="J198" s="70" t="s">
        <v>13</v>
      </c>
      <c r="K198" s="82">
        <v>0</v>
      </c>
      <c r="L198" s="70" t="e">
        <f>IF(K198=MAX($K$198:$K$214),E198/K198,"")</f>
        <v>#VALUE!</v>
      </c>
      <c r="M198" s="82">
        <v>0</v>
      </c>
      <c r="N198" s="70">
        <v>0</v>
      </c>
      <c r="Q198" s="70" t="s">
        <v>115</v>
      </c>
    </row>
    <row r="199" spans="1:25" s="70" customFormat="1" x14ac:dyDescent="0.2">
      <c r="A199" s="70">
        <v>1</v>
      </c>
      <c r="B199" s="70">
        <f>IF(A199&lt;=$C$195,A199,20)</f>
        <v>20</v>
      </c>
      <c r="C199" s="77">
        <f t="shared" ref="C199:C214" si="39">IF(B199=20,500000,VLOOKUP($B199,$C$182:$E$192,2,FALSE))</f>
        <v>500000</v>
      </c>
      <c r="D199" s="89">
        <f t="shared" ref="D199:D214" si="40">VLOOKUP($B199,$C$182:$E$192,3,FALSE)</f>
        <v>0</v>
      </c>
      <c r="E199" s="80" t="e">
        <f>D199/$Y$59</f>
        <v>#DIV/0!</v>
      </c>
      <c r="F199" s="70">
        <f>VLOOKUP($B199,$C$182:$J$192,4,FALSE)</f>
        <v>0</v>
      </c>
      <c r="G199" s="70">
        <f>VLOOKUP($B199,$C$182:$J$192,5,FALSE)</f>
        <v>0</v>
      </c>
      <c r="H199" s="70">
        <f>VLOOKUP($B199,$C$182:$J$192,6,FALSE)</f>
        <v>0</v>
      </c>
      <c r="I199" s="70">
        <f>VLOOKUP($B199,$C$182:$J$192,7,FALSE)</f>
        <v>0</v>
      </c>
      <c r="J199" s="70">
        <f>VLOOKUP($B199,$C$182:$J$192,8,FALSE)</f>
        <v>0</v>
      </c>
      <c r="K199" s="82" t="e">
        <f>$C$217+$C$218*C199^4+$C$219*C199^3+$C$220*C199^2+$C$221*C199</f>
        <v>#VALUE!</v>
      </c>
      <c r="L199" s="70" t="e">
        <f t="shared" ref="L199:L214" si="41">IF(K199=MAX($K$198:$K$214),E199/K199,"")</f>
        <v>#VALUE!</v>
      </c>
      <c r="M199" s="82">
        <f>IF(B199=20,10000,(K199*MAX($L$199:$L$214)))</f>
        <v>10000</v>
      </c>
      <c r="N199" s="70">
        <f t="shared" ref="N199:N214" si="42">IF(B199=20,$C$11,ROUND(M199*$C$11,0))</f>
        <v>25000</v>
      </c>
      <c r="O199" s="70" t="e">
        <f>VLOOKUP(C199,$A$30:$B$39,2,FALSE)</f>
        <v>#N/A</v>
      </c>
    </row>
    <row r="200" spans="1:25" s="70" customFormat="1" x14ac:dyDescent="0.2">
      <c r="A200" s="70">
        <v>2</v>
      </c>
      <c r="B200" s="70">
        <f t="shared" ref="B200:B214" si="43">IF(A200&lt;=$C$195,A200,20)</f>
        <v>20</v>
      </c>
      <c r="C200" s="77">
        <f t="shared" si="39"/>
        <v>500000</v>
      </c>
      <c r="D200" s="89">
        <f t="shared" si="40"/>
        <v>0</v>
      </c>
      <c r="E200" s="80" t="e">
        <f t="shared" ref="E200:E214" si="44">D200/$Y$59</f>
        <v>#DIV/0!</v>
      </c>
      <c r="F200" s="70">
        <f t="shared" ref="F200:F214" si="45">VLOOKUP($B200,$C$182:$J$192,4,FALSE)</f>
        <v>0</v>
      </c>
      <c r="G200" s="70">
        <f t="shared" ref="G200:G214" si="46">VLOOKUP($B200,$C$182:$J$192,5,FALSE)</f>
        <v>0</v>
      </c>
      <c r="H200" s="70">
        <f t="shared" ref="H200:H214" si="47">VLOOKUP($B200,$C$182:$J$192,6,FALSE)</f>
        <v>0</v>
      </c>
      <c r="I200" s="70">
        <f t="shared" ref="I200:I214" si="48">VLOOKUP($B200,$C$182:$J$192,7,FALSE)</f>
        <v>0</v>
      </c>
      <c r="J200" s="70">
        <f t="shared" ref="J200:J214" si="49">VLOOKUP($B200,$C$182:$J$192,8,FALSE)</f>
        <v>0</v>
      </c>
      <c r="K200" s="82" t="str">
        <f>IF(B200=20,"",$C$217+$C$218*C200^4+$C$219*C200^3+$C$220*C200^2+$C$221*C200)</f>
        <v/>
      </c>
      <c r="L200" s="70" t="e">
        <f t="shared" si="41"/>
        <v>#VALUE!</v>
      </c>
      <c r="M200" s="82">
        <f t="shared" ref="M200:M214" si="50">IF(B200=20,10000,(K200*MAX($L$199:$L$214)))</f>
        <v>10000</v>
      </c>
      <c r="N200" s="70">
        <f t="shared" si="42"/>
        <v>25000</v>
      </c>
      <c r="O200" s="70" t="e">
        <f t="shared" ref="O200:O214" si="51">VLOOKUP(C200,$A$30:$B$39,2,FALSE)</f>
        <v>#N/A</v>
      </c>
      <c r="Q200" s="70" t="str">
        <f>"Approximate cumulative percentage of "&amp;B7&amp;"'s residential households, estimated based on income distributions of communities in the U.S. Census Bureau's "&amp;G22&amp;" American Community Survey."</f>
        <v>Approximate cumulative percentage of Utility Name's residential households, estimated based on income distributions of communities in the U.S. Census Bureau's 2019 American Community Survey.</v>
      </c>
    </row>
    <row r="201" spans="1:25" s="70" customFormat="1" x14ac:dyDescent="0.2">
      <c r="A201" s="70">
        <v>3</v>
      </c>
      <c r="B201" s="70">
        <f t="shared" si="43"/>
        <v>20</v>
      </c>
      <c r="C201" s="77">
        <f t="shared" si="39"/>
        <v>500000</v>
      </c>
      <c r="D201" s="89">
        <f t="shared" si="40"/>
        <v>0</v>
      </c>
      <c r="E201" s="80" t="e">
        <f t="shared" si="44"/>
        <v>#DIV/0!</v>
      </c>
      <c r="F201" s="70">
        <f t="shared" si="45"/>
        <v>0</v>
      </c>
      <c r="G201" s="70">
        <f t="shared" si="46"/>
        <v>0</v>
      </c>
      <c r="H201" s="70">
        <f t="shared" si="47"/>
        <v>0</v>
      </c>
      <c r="I201" s="70">
        <f t="shared" si="48"/>
        <v>0</v>
      </c>
      <c r="J201" s="70">
        <f t="shared" si="49"/>
        <v>0</v>
      </c>
      <c r="K201" s="82" t="str">
        <f t="shared" ref="K201:K214" si="52">IF(B201=20,"",$C$217+$C$218*C201^4+$C$219*C201^3+$C$220*C201^2+$C$221*C201)</f>
        <v/>
      </c>
      <c r="L201" s="70" t="e">
        <f t="shared" si="41"/>
        <v>#VALUE!</v>
      </c>
      <c r="M201" s="82">
        <f t="shared" si="50"/>
        <v>10000</v>
      </c>
      <c r="N201" s="70">
        <f t="shared" si="42"/>
        <v>25000</v>
      </c>
      <c r="O201" s="70" t="e">
        <f t="shared" si="51"/>
        <v>#N/A</v>
      </c>
      <c r="Q201" s="139" t="str">
        <f>"Annual Household Income (up to $50,000) in "&amp;G22&amp;" dollars"</f>
        <v>Annual Household Income (up to $50,000) in 2019 dollars</v>
      </c>
    </row>
    <row r="202" spans="1:25" s="70" customFormat="1" x14ac:dyDescent="0.2">
      <c r="A202" s="70">
        <v>4</v>
      </c>
      <c r="B202" s="70">
        <f t="shared" si="43"/>
        <v>20</v>
      </c>
      <c r="C202" s="77">
        <f t="shared" si="39"/>
        <v>500000</v>
      </c>
      <c r="D202" s="89">
        <f t="shared" si="40"/>
        <v>0</v>
      </c>
      <c r="E202" s="80" t="e">
        <f t="shared" si="44"/>
        <v>#DIV/0!</v>
      </c>
      <c r="F202" s="70">
        <f t="shared" si="45"/>
        <v>0</v>
      </c>
      <c r="G202" s="70">
        <f t="shared" si="46"/>
        <v>0</v>
      </c>
      <c r="H202" s="70">
        <f t="shared" si="47"/>
        <v>0</v>
      </c>
      <c r="I202" s="70">
        <f t="shared" si="48"/>
        <v>0</v>
      </c>
      <c r="J202" s="70">
        <f t="shared" si="49"/>
        <v>0</v>
      </c>
      <c r="K202" s="82" t="str">
        <f t="shared" si="52"/>
        <v/>
      </c>
      <c r="L202" s="70" t="e">
        <f t="shared" si="41"/>
        <v>#VALUE!</v>
      </c>
      <c r="M202" s="82">
        <f t="shared" si="50"/>
        <v>10000</v>
      </c>
      <c r="N202" s="70">
        <f t="shared" si="42"/>
        <v>25000</v>
      </c>
      <c r="O202" s="70" t="e">
        <f t="shared" si="51"/>
        <v>#N/A</v>
      </c>
      <c r="Q202" s="88" t="s">
        <v>114</v>
      </c>
    </row>
    <row r="203" spans="1:25" s="70" customFormat="1" x14ac:dyDescent="0.2">
      <c r="A203" s="70">
        <v>5</v>
      </c>
      <c r="B203" s="70">
        <f t="shared" si="43"/>
        <v>20</v>
      </c>
      <c r="C203" s="77">
        <f t="shared" si="39"/>
        <v>500000</v>
      </c>
      <c r="D203" s="89">
        <f t="shared" si="40"/>
        <v>0</v>
      </c>
      <c r="E203" s="80" t="e">
        <f t="shared" si="44"/>
        <v>#DIV/0!</v>
      </c>
      <c r="F203" s="70">
        <f t="shared" si="45"/>
        <v>0</v>
      </c>
      <c r="G203" s="70">
        <f t="shared" si="46"/>
        <v>0</v>
      </c>
      <c r="H203" s="70">
        <f t="shared" si="47"/>
        <v>0</v>
      </c>
      <c r="I203" s="70">
        <f t="shared" si="48"/>
        <v>0</v>
      </c>
      <c r="J203" s="70">
        <f t="shared" si="49"/>
        <v>0</v>
      </c>
      <c r="K203" s="82" t="str">
        <f t="shared" si="52"/>
        <v/>
      </c>
      <c r="L203" s="70" t="e">
        <f t="shared" si="41"/>
        <v>#VALUE!</v>
      </c>
      <c r="M203" s="82">
        <f t="shared" si="50"/>
        <v>10000</v>
      </c>
      <c r="N203" s="70">
        <f t="shared" si="42"/>
        <v>25000</v>
      </c>
      <c r="O203" s="70" t="e">
        <f t="shared" si="51"/>
        <v>#N/A</v>
      </c>
    </row>
    <row r="204" spans="1:25" s="70" customFormat="1" x14ac:dyDescent="0.2">
      <c r="A204" s="70">
        <v>6</v>
      </c>
      <c r="B204" s="70">
        <f t="shared" si="43"/>
        <v>20</v>
      </c>
      <c r="C204" s="77">
        <f t="shared" si="39"/>
        <v>500000</v>
      </c>
      <c r="D204" s="89">
        <f t="shared" si="40"/>
        <v>0</v>
      </c>
      <c r="E204" s="80" t="e">
        <f t="shared" si="44"/>
        <v>#DIV/0!</v>
      </c>
      <c r="F204" s="70">
        <f t="shared" si="45"/>
        <v>0</v>
      </c>
      <c r="G204" s="70">
        <f t="shared" si="46"/>
        <v>0</v>
      </c>
      <c r="H204" s="70">
        <f t="shared" si="47"/>
        <v>0</v>
      </c>
      <c r="I204" s="70">
        <f t="shared" si="48"/>
        <v>0</v>
      </c>
      <c r="J204" s="70">
        <f t="shared" si="49"/>
        <v>0</v>
      </c>
      <c r="K204" s="82" t="str">
        <f t="shared" si="52"/>
        <v/>
      </c>
      <c r="L204" s="70" t="e">
        <f t="shared" si="41"/>
        <v>#VALUE!</v>
      </c>
      <c r="M204" s="82">
        <f t="shared" si="50"/>
        <v>10000</v>
      </c>
      <c r="N204" s="70">
        <f t="shared" si="42"/>
        <v>25000</v>
      </c>
      <c r="O204" s="70" t="e">
        <f t="shared" si="51"/>
        <v>#N/A</v>
      </c>
    </row>
    <row r="205" spans="1:25" s="70" customFormat="1" x14ac:dyDescent="0.2">
      <c r="A205" s="70">
        <v>7</v>
      </c>
      <c r="B205" s="70">
        <f t="shared" si="43"/>
        <v>20</v>
      </c>
      <c r="C205" s="77">
        <f t="shared" si="39"/>
        <v>500000</v>
      </c>
      <c r="D205" s="89">
        <f t="shared" si="40"/>
        <v>0</v>
      </c>
      <c r="E205" s="80" t="e">
        <f t="shared" si="44"/>
        <v>#DIV/0!</v>
      </c>
      <c r="F205" s="70">
        <f t="shared" si="45"/>
        <v>0</v>
      </c>
      <c r="G205" s="70">
        <f t="shared" si="46"/>
        <v>0</v>
      </c>
      <c r="H205" s="70">
        <f t="shared" si="47"/>
        <v>0</v>
      </c>
      <c r="I205" s="70">
        <f t="shared" si="48"/>
        <v>0</v>
      </c>
      <c r="J205" s="70">
        <f t="shared" si="49"/>
        <v>0</v>
      </c>
      <c r="K205" s="82" t="str">
        <f t="shared" si="52"/>
        <v/>
      </c>
      <c r="L205" s="70" t="e">
        <f t="shared" si="41"/>
        <v>#VALUE!</v>
      </c>
      <c r="M205" s="82">
        <f t="shared" si="50"/>
        <v>10000</v>
      </c>
      <c r="N205" s="70">
        <f t="shared" si="42"/>
        <v>25000</v>
      </c>
      <c r="O205" s="70" t="e">
        <f t="shared" si="51"/>
        <v>#N/A</v>
      </c>
      <c r="Q205" s="70" t="str">
        <f>"Approximation of residential households based on family income distributions relative to Poverty Thresholds in communities in the U.S. Census Bureau's "&amp;G22&amp;" American Community Survey. Actual distribution relative to Federal Poverty Levels may differ."</f>
        <v>Approximation of residential households based on family income distributions relative to Poverty Thresholds in communities in the U.S. Census Bureau's 2019 American Community Survey. Actual distribution relative to Federal Poverty Levels may differ.</v>
      </c>
    </row>
    <row r="206" spans="1:25" s="70" customFormat="1" x14ac:dyDescent="0.2">
      <c r="A206" s="70">
        <v>8</v>
      </c>
      <c r="B206" s="70">
        <f t="shared" si="43"/>
        <v>20</v>
      </c>
      <c r="C206" s="77">
        <f t="shared" si="39"/>
        <v>500000</v>
      </c>
      <c r="D206" s="89">
        <f t="shared" si="40"/>
        <v>0</v>
      </c>
      <c r="E206" s="80" t="e">
        <f t="shared" si="44"/>
        <v>#DIV/0!</v>
      </c>
      <c r="F206" s="70">
        <f t="shared" si="45"/>
        <v>0</v>
      </c>
      <c r="G206" s="70">
        <f t="shared" si="46"/>
        <v>0</v>
      </c>
      <c r="H206" s="70">
        <f t="shared" si="47"/>
        <v>0</v>
      </c>
      <c r="I206" s="70">
        <f t="shared" si="48"/>
        <v>0</v>
      </c>
      <c r="J206" s="70">
        <f t="shared" si="49"/>
        <v>0</v>
      </c>
      <c r="K206" s="82" t="str">
        <f t="shared" si="52"/>
        <v/>
      </c>
      <c r="L206" s="70" t="e">
        <f>IF(K206=MAX($K$198:$K$214),E206/K206,"")</f>
        <v>#VALUE!</v>
      </c>
      <c r="M206" s="82">
        <f t="shared" si="50"/>
        <v>10000</v>
      </c>
      <c r="N206" s="70">
        <f t="shared" si="42"/>
        <v>25000</v>
      </c>
      <c r="O206" s="70" t="e">
        <f t="shared" si="51"/>
        <v>#N/A</v>
      </c>
      <c r="Q206" s="70" t="s">
        <v>197</v>
      </c>
    </row>
    <row r="207" spans="1:25" s="70" customFormat="1" x14ac:dyDescent="0.2">
      <c r="A207" s="70">
        <v>9</v>
      </c>
      <c r="B207" s="70">
        <f>IF(A207&lt;=$C$195,A207,20)</f>
        <v>20</v>
      </c>
      <c r="C207" s="77">
        <f t="shared" si="39"/>
        <v>500000</v>
      </c>
      <c r="D207" s="89">
        <f t="shared" si="40"/>
        <v>0</v>
      </c>
      <c r="E207" s="80" t="e">
        <f t="shared" si="44"/>
        <v>#DIV/0!</v>
      </c>
      <c r="F207" s="70">
        <f t="shared" si="45"/>
        <v>0</v>
      </c>
      <c r="G207" s="70">
        <f t="shared" si="46"/>
        <v>0</v>
      </c>
      <c r="H207" s="70">
        <f t="shared" si="47"/>
        <v>0</v>
      </c>
      <c r="I207" s="70">
        <f t="shared" si="48"/>
        <v>0</v>
      </c>
      <c r="J207" s="70">
        <f t="shared" si="49"/>
        <v>0</v>
      </c>
      <c r="K207" s="82" t="str">
        <f>IF(B207=20,"",$C$217+$C$218*C207^4+$C$219*C207^3+$C$220*C207^2+$C$221*C207)</f>
        <v/>
      </c>
      <c r="L207" s="70" t="e">
        <f>IF(K207=MAX($K$198:$K$214),E207/K207,"")</f>
        <v>#VALUE!</v>
      </c>
      <c r="M207" s="82">
        <f t="shared" si="50"/>
        <v>10000</v>
      </c>
      <c r="N207" s="70">
        <f t="shared" si="42"/>
        <v>25000</v>
      </c>
      <c r="O207" s="70" t="e">
        <f t="shared" si="51"/>
        <v>#N/A</v>
      </c>
    </row>
    <row r="208" spans="1:25" s="70" customFormat="1" x14ac:dyDescent="0.2">
      <c r="A208" s="70">
        <v>10</v>
      </c>
      <c r="B208" s="70">
        <f>IF(A208&lt;=$C$195,A208,20)</f>
        <v>20</v>
      </c>
      <c r="C208" s="77">
        <f t="shared" si="39"/>
        <v>500000</v>
      </c>
      <c r="D208" s="89">
        <f t="shared" si="40"/>
        <v>0</v>
      </c>
      <c r="E208" s="80" t="e">
        <f t="shared" si="44"/>
        <v>#DIV/0!</v>
      </c>
      <c r="F208" s="70">
        <f t="shared" si="45"/>
        <v>0</v>
      </c>
      <c r="G208" s="70">
        <f t="shared" si="46"/>
        <v>0</v>
      </c>
      <c r="H208" s="70">
        <f t="shared" si="47"/>
        <v>0</v>
      </c>
      <c r="I208" s="70">
        <f t="shared" si="48"/>
        <v>0</v>
      </c>
      <c r="J208" s="70">
        <f t="shared" si="49"/>
        <v>0</v>
      </c>
      <c r="K208" s="82" t="str">
        <f t="shared" si="52"/>
        <v/>
      </c>
      <c r="L208" s="70" t="e">
        <f t="shared" si="41"/>
        <v>#VALUE!</v>
      </c>
      <c r="M208" s="82">
        <f t="shared" si="50"/>
        <v>10000</v>
      </c>
      <c r="N208" s="70">
        <f t="shared" si="42"/>
        <v>25000</v>
      </c>
      <c r="O208" s="70" t="e">
        <f t="shared" si="51"/>
        <v>#N/A</v>
      </c>
    </row>
    <row r="209" spans="1:25" s="70" customFormat="1" x14ac:dyDescent="0.2">
      <c r="A209" s="70">
        <v>11</v>
      </c>
      <c r="B209" s="70">
        <f t="shared" si="43"/>
        <v>20</v>
      </c>
      <c r="C209" s="77">
        <f t="shared" si="39"/>
        <v>500000</v>
      </c>
      <c r="D209" s="89">
        <f t="shared" si="40"/>
        <v>0</v>
      </c>
      <c r="E209" s="80" t="e">
        <f t="shared" si="44"/>
        <v>#DIV/0!</v>
      </c>
      <c r="F209" s="70">
        <f t="shared" si="45"/>
        <v>0</v>
      </c>
      <c r="G209" s="70">
        <f t="shared" si="46"/>
        <v>0</v>
      </c>
      <c r="H209" s="70">
        <f t="shared" si="47"/>
        <v>0</v>
      </c>
      <c r="I209" s="70">
        <f t="shared" si="48"/>
        <v>0</v>
      </c>
      <c r="J209" s="70">
        <f t="shared" si="49"/>
        <v>0</v>
      </c>
      <c r="K209" s="82" t="str">
        <f t="shared" si="52"/>
        <v/>
      </c>
      <c r="L209" s="70" t="e">
        <f t="shared" si="41"/>
        <v>#VALUE!</v>
      </c>
      <c r="M209" s="82">
        <f t="shared" si="50"/>
        <v>10000</v>
      </c>
      <c r="N209" s="70">
        <f t="shared" si="42"/>
        <v>25000</v>
      </c>
      <c r="O209" s="70" t="e">
        <f t="shared" si="51"/>
        <v>#N/A</v>
      </c>
    </row>
    <row r="210" spans="1:25" s="70" customFormat="1" x14ac:dyDescent="0.2">
      <c r="A210" s="70">
        <v>12</v>
      </c>
      <c r="B210" s="70">
        <f t="shared" si="43"/>
        <v>20</v>
      </c>
      <c r="C210" s="77">
        <f t="shared" si="39"/>
        <v>500000</v>
      </c>
      <c r="D210" s="89">
        <f t="shared" si="40"/>
        <v>0</v>
      </c>
      <c r="E210" s="80" t="e">
        <f t="shared" si="44"/>
        <v>#DIV/0!</v>
      </c>
      <c r="F210" s="70">
        <f t="shared" si="45"/>
        <v>0</v>
      </c>
      <c r="G210" s="70">
        <f t="shared" si="46"/>
        <v>0</v>
      </c>
      <c r="H210" s="70">
        <f t="shared" si="47"/>
        <v>0</v>
      </c>
      <c r="I210" s="70">
        <f t="shared" si="48"/>
        <v>0</v>
      </c>
      <c r="J210" s="70">
        <f t="shared" si="49"/>
        <v>0</v>
      </c>
      <c r="K210" s="82" t="str">
        <f t="shared" si="52"/>
        <v/>
      </c>
      <c r="L210" s="70" t="e">
        <f t="shared" si="41"/>
        <v>#VALUE!</v>
      </c>
      <c r="M210" s="82">
        <f t="shared" si="50"/>
        <v>10000</v>
      </c>
      <c r="N210" s="70">
        <f t="shared" si="42"/>
        <v>25000</v>
      </c>
      <c r="O210" s="70" t="e">
        <f t="shared" si="51"/>
        <v>#N/A</v>
      </c>
    </row>
    <row r="211" spans="1:25" s="70" customFormat="1" x14ac:dyDescent="0.2">
      <c r="A211" s="70">
        <v>13</v>
      </c>
      <c r="B211" s="70">
        <f t="shared" si="43"/>
        <v>20</v>
      </c>
      <c r="C211" s="77">
        <f t="shared" si="39"/>
        <v>500000</v>
      </c>
      <c r="D211" s="89">
        <f t="shared" si="40"/>
        <v>0</v>
      </c>
      <c r="E211" s="80" t="e">
        <f t="shared" si="44"/>
        <v>#DIV/0!</v>
      </c>
      <c r="F211" s="70">
        <f t="shared" si="45"/>
        <v>0</v>
      </c>
      <c r="G211" s="70">
        <f t="shared" si="46"/>
        <v>0</v>
      </c>
      <c r="H211" s="70">
        <f t="shared" si="47"/>
        <v>0</v>
      </c>
      <c r="I211" s="70">
        <f t="shared" si="48"/>
        <v>0</v>
      </c>
      <c r="J211" s="70">
        <f t="shared" si="49"/>
        <v>0</v>
      </c>
      <c r="K211" s="82" t="str">
        <f>IF(B211=20,"",$C$217+$C$218*C211^4+$C$219*C211^3+$C$220*C211^2+$C$221*C211)</f>
        <v/>
      </c>
      <c r="L211" s="70" t="e">
        <f t="shared" si="41"/>
        <v>#VALUE!</v>
      </c>
      <c r="M211" s="82">
        <f t="shared" si="50"/>
        <v>10000</v>
      </c>
      <c r="N211" s="70">
        <f t="shared" si="42"/>
        <v>25000</v>
      </c>
      <c r="O211" s="70" t="e">
        <f t="shared" si="51"/>
        <v>#N/A</v>
      </c>
    </row>
    <row r="212" spans="1:25" s="70" customFormat="1" x14ac:dyDescent="0.2">
      <c r="A212" s="70">
        <v>14</v>
      </c>
      <c r="B212" s="70">
        <f t="shared" si="43"/>
        <v>20</v>
      </c>
      <c r="C212" s="77">
        <f t="shared" si="39"/>
        <v>500000</v>
      </c>
      <c r="D212" s="89">
        <f t="shared" si="40"/>
        <v>0</v>
      </c>
      <c r="E212" s="80" t="e">
        <f t="shared" si="44"/>
        <v>#DIV/0!</v>
      </c>
      <c r="F212" s="70">
        <f t="shared" si="45"/>
        <v>0</v>
      </c>
      <c r="G212" s="70">
        <f t="shared" si="46"/>
        <v>0</v>
      </c>
      <c r="H212" s="70">
        <f t="shared" si="47"/>
        <v>0</v>
      </c>
      <c r="I212" s="70">
        <f t="shared" si="48"/>
        <v>0</v>
      </c>
      <c r="J212" s="70">
        <f t="shared" si="49"/>
        <v>0</v>
      </c>
      <c r="K212" s="82" t="str">
        <f t="shared" si="52"/>
        <v/>
      </c>
      <c r="L212" s="70" t="e">
        <f t="shared" si="41"/>
        <v>#VALUE!</v>
      </c>
      <c r="M212" s="82">
        <f t="shared" si="50"/>
        <v>10000</v>
      </c>
      <c r="N212" s="70">
        <f t="shared" si="42"/>
        <v>25000</v>
      </c>
      <c r="O212" s="70" t="e">
        <f t="shared" si="51"/>
        <v>#N/A</v>
      </c>
    </row>
    <row r="213" spans="1:25" s="70" customFormat="1" x14ac:dyDescent="0.2">
      <c r="A213" s="70">
        <v>15</v>
      </c>
      <c r="B213" s="70">
        <f t="shared" si="43"/>
        <v>20</v>
      </c>
      <c r="C213" s="77">
        <f t="shared" si="39"/>
        <v>500000</v>
      </c>
      <c r="D213" s="89">
        <f t="shared" si="40"/>
        <v>0</v>
      </c>
      <c r="E213" s="80" t="e">
        <f t="shared" si="44"/>
        <v>#DIV/0!</v>
      </c>
      <c r="F213" s="70">
        <f t="shared" si="45"/>
        <v>0</v>
      </c>
      <c r="G213" s="70">
        <f t="shared" si="46"/>
        <v>0</v>
      </c>
      <c r="H213" s="70">
        <f t="shared" si="47"/>
        <v>0</v>
      </c>
      <c r="I213" s="70">
        <f t="shared" si="48"/>
        <v>0</v>
      </c>
      <c r="J213" s="70">
        <f t="shared" si="49"/>
        <v>0</v>
      </c>
      <c r="K213" s="82" t="str">
        <f t="shared" si="52"/>
        <v/>
      </c>
      <c r="L213" s="70" t="e">
        <f t="shared" si="41"/>
        <v>#VALUE!</v>
      </c>
      <c r="M213" s="82">
        <f t="shared" si="50"/>
        <v>10000</v>
      </c>
      <c r="N213" s="70">
        <f t="shared" si="42"/>
        <v>25000</v>
      </c>
      <c r="O213" s="70" t="e">
        <f t="shared" si="51"/>
        <v>#N/A</v>
      </c>
    </row>
    <row r="214" spans="1:25" s="70" customFormat="1" x14ac:dyDescent="0.2">
      <c r="A214" s="70">
        <v>16</v>
      </c>
      <c r="B214" s="70">
        <f t="shared" si="43"/>
        <v>20</v>
      </c>
      <c r="C214" s="77">
        <f t="shared" si="39"/>
        <v>500000</v>
      </c>
      <c r="D214" s="89">
        <f t="shared" si="40"/>
        <v>0</v>
      </c>
      <c r="E214" s="80" t="e">
        <f t="shared" si="44"/>
        <v>#DIV/0!</v>
      </c>
      <c r="F214" s="70">
        <f t="shared" si="45"/>
        <v>0</v>
      </c>
      <c r="G214" s="70">
        <f t="shared" si="46"/>
        <v>0</v>
      </c>
      <c r="H214" s="70">
        <f t="shared" si="47"/>
        <v>0</v>
      </c>
      <c r="I214" s="70">
        <f t="shared" si="48"/>
        <v>0</v>
      </c>
      <c r="J214" s="70">
        <f t="shared" si="49"/>
        <v>0</v>
      </c>
      <c r="K214" s="82" t="str">
        <f t="shared" si="52"/>
        <v/>
      </c>
      <c r="L214" s="70" t="e">
        <f t="shared" si="41"/>
        <v>#VALUE!</v>
      </c>
      <c r="M214" s="82">
        <f t="shared" si="50"/>
        <v>10000</v>
      </c>
      <c r="N214" s="70">
        <f t="shared" si="42"/>
        <v>25000</v>
      </c>
      <c r="O214" s="70" t="e">
        <f t="shared" si="51"/>
        <v>#N/A</v>
      </c>
    </row>
    <row r="215" spans="1:25" s="70" customFormat="1" x14ac:dyDescent="0.2">
      <c r="C215" s="76"/>
      <c r="D215" s="84"/>
      <c r="E215" s="85"/>
      <c r="K215" s="81"/>
    </row>
    <row r="216" spans="1:25" s="70" customFormat="1" x14ac:dyDescent="0.2">
      <c r="C216" s="86" t="s">
        <v>12</v>
      </c>
      <c r="D216" s="77"/>
      <c r="H216" s="77"/>
      <c r="I216" s="77"/>
      <c r="J216" s="77"/>
      <c r="K216" s="77"/>
      <c r="L216" s="77"/>
      <c r="M216" s="77"/>
      <c r="N216" s="77"/>
      <c r="O216" s="77"/>
      <c r="P216" s="77"/>
      <c r="Q216" s="77"/>
      <c r="R216" s="77"/>
      <c r="S216" s="77"/>
      <c r="T216" s="77"/>
      <c r="U216" s="77"/>
      <c r="V216" s="77"/>
      <c r="W216" s="77"/>
      <c r="X216" s="77"/>
      <c r="Y216" s="77"/>
    </row>
    <row r="217" spans="1:25" s="70" customFormat="1" x14ac:dyDescent="0.2">
      <c r="B217" s="70" t="str">
        <f>J181</f>
        <v>a (intercept set to 0)</v>
      </c>
      <c r="C217" s="83" t="e">
        <f>INDEX(LINEST($E$199:$E$214,$F$199:$J$214,FALSE),1,1)</f>
        <v>#VALUE!</v>
      </c>
      <c r="D217" s="83"/>
      <c r="I217" s="83"/>
      <c r="J217" s="83"/>
      <c r="K217" s="83"/>
      <c r="L217" s="83"/>
      <c r="M217" s="83"/>
      <c r="N217" s="83"/>
      <c r="O217" s="83"/>
      <c r="P217" s="83"/>
      <c r="Q217" s="83"/>
      <c r="R217" s="83"/>
      <c r="S217" s="83"/>
      <c r="T217" s="83"/>
      <c r="U217" s="83"/>
      <c r="V217" s="83"/>
      <c r="W217" s="83"/>
      <c r="X217" s="83"/>
      <c r="Y217" s="83"/>
    </row>
    <row r="218" spans="1:25" s="70" customFormat="1" x14ac:dyDescent="0.2">
      <c r="B218" s="70" t="s">
        <v>9</v>
      </c>
      <c r="C218" s="83" t="e">
        <f>INDEX(LINEST($E$199:$E$214,$F$199:$J$214,FALSE),1,5)</f>
        <v>#VALUE!</v>
      </c>
      <c r="D218" s="83"/>
      <c r="I218" s="83"/>
      <c r="J218" s="83"/>
      <c r="K218" s="83"/>
      <c r="L218" s="83"/>
      <c r="M218" s="83"/>
      <c r="N218" s="83"/>
      <c r="O218" s="83"/>
      <c r="P218" s="83"/>
      <c r="Q218" s="83"/>
      <c r="R218" s="83"/>
      <c r="S218" s="83"/>
      <c r="T218" s="83"/>
      <c r="U218" s="83"/>
      <c r="V218" s="83"/>
      <c r="W218" s="83"/>
      <c r="X218" s="83"/>
      <c r="Y218" s="83"/>
    </row>
    <row r="219" spans="1:25" s="70" customFormat="1" x14ac:dyDescent="0.2">
      <c r="B219" s="70" t="s">
        <v>8</v>
      </c>
      <c r="C219" s="83" t="e">
        <f>INDEX(LINEST($E$199:$E$214,$F$199:$J$214,FALSE),1,4)</f>
        <v>#VALUE!</v>
      </c>
      <c r="D219" s="83"/>
      <c r="E219" s="83" t="s">
        <v>48</v>
      </c>
      <c r="G219" s="87" t="e">
        <f>C217+C218*'2-Assistance Program Details'!$C$32^4+C219*'2-Assistance Program Details'!$C$32^3+C220*'2-Assistance Program Details'!$C$32^2+C221*'2-Assistance Program Details'!$C$32</f>
        <v>#VALUE!</v>
      </c>
      <c r="I219" s="83"/>
      <c r="J219" s="83"/>
      <c r="K219" s="83"/>
      <c r="L219" s="83"/>
      <c r="M219" s="83"/>
      <c r="N219" s="83"/>
      <c r="O219" s="83"/>
      <c r="P219" s="83"/>
      <c r="Q219" s="83"/>
      <c r="R219" s="83"/>
      <c r="S219" s="83"/>
      <c r="T219" s="83"/>
      <c r="U219" s="83"/>
      <c r="V219" s="83"/>
      <c r="W219" s="83"/>
      <c r="X219" s="83"/>
      <c r="Y219" s="83"/>
    </row>
    <row r="220" spans="1:25" s="70" customFormat="1" x14ac:dyDescent="0.2">
      <c r="B220" s="70" t="s">
        <v>7</v>
      </c>
      <c r="C220" s="83" t="e">
        <f>INDEX(LINEST($E$199:$E$214,$F$199:$J$214,FALSE),1,3)</f>
        <v>#VALUE!</v>
      </c>
      <c r="D220" s="83"/>
      <c r="E220" s="70" t="s">
        <v>47</v>
      </c>
      <c r="G220" s="87" t="e">
        <f>G219*MAX(L199:L214)</f>
        <v>#VALUE!</v>
      </c>
      <c r="I220" s="83"/>
      <c r="J220" s="83"/>
      <c r="K220" s="83"/>
      <c r="L220" s="83"/>
      <c r="M220" s="83"/>
      <c r="N220" s="83"/>
      <c r="O220" s="83"/>
      <c r="P220" s="83"/>
      <c r="Q220" s="83"/>
      <c r="R220" s="83"/>
      <c r="S220" s="83"/>
      <c r="T220" s="83"/>
      <c r="U220" s="83"/>
      <c r="V220" s="83"/>
      <c r="W220" s="83"/>
      <c r="X220" s="83"/>
      <c r="Y220" s="83"/>
    </row>
    <row r="221" spans="1:25" s="70" customFormat="1" x14ac:dyDescent="0.2">
      <c r="B221" s="70" t="s">
        <v>0</v>
      </c>
      <c r="C221" s="83" t="e">
        <f>INDEX(LINEST($E$199:$E$214,$F$199:$J$214,FALSE),1,2)</f>
        <v>#VALUE!</v>
      </c>
      <c r="D221" s="83"/>
      <c r="E221" s="70" t="s">
        <v>49</v>
      </c>
      <c r="G221" s="70" t="e">
        <f>ROUNDUP(G220*$C$11,0)</f>
        <v>#VALUE!</v>
      </c>
      <c r="I221" s="83"/>
      <c r="J221" s="83"/>
      <c r="K221" s="83"/>
      <c r="L221" s="83"/>
      <c r="M221" s="83"/>
      <c r="N221" s="83"/>
      <c r="O221" s="83"/>
      <c r="P221" s="83"/>
      <c r="Q221" s="83"/>
      <c r="R221" s="83"/>
      <c r="S221" s="83"/>
      <c r="T221" s="83"/>
      <c r="U221" s="83"/>
      <c r="V221" s="83"/>
      <c r="W221" s="83"/>
      <c r="X221" s="83"/>
      <c r="Y221" s="83"/>
    </row>
    <row r="222" spans="1:25" s="70" customFormat="1" x14ac:dyDescent="0.2">
      <c r="A222" s="71"/>
      <c r="D222" s="73"/>
      <c r="E222" s="73"/>
      <c r="F222" s="73"/>
      <c r="G222" s="73"/>
      <c r="H222" s="73"/>
    </row>
    <row r="223" spans="1:25" s="70" customFormat="1" x14ac:dyDescent="0.2">
      <c r="D223" s="75"/>
      <c r="E223" s="88"/>
      <c r="F223" s="88"/>
      <c r="G223" s="88"/>
      <c r="H223" s="88"/>
    </row>
    <row r="224" spans="1:25" s="70" customFormat="1" x14ac:dyDescent="0.2">
      <c r="B224" s="70" t="s">
        <v>109</v>
      </c>
      <c r="C224" s="73" t="s">
        <v>26</v>
      </c>
      <c r="D224" s="75" t="s">
        <v>110</v>
      </c>
      <c r="E224" s="88" t="s">
        <v>111</v>
      </c>
      <c r="F224" s="88" t="s">
        <v>112</v>
      </c>
      <c r="G224" s="88" t="s">
        <v>113</v>
      </c>
      <c r="H224" s="88"/>
    </row>
    <row r="225" spans="1:8" s="70" customFormat="1" x14ac:dyDescent="0.2">
      <c r="A225" s="70" t="s">
        <v>24</v>
      </c>
      <c r="B225" s="70" t="s">
        <v>25</v>
      </c>
      <c r="C225" s="70">
        <v>0</v>
      </c>
      <c r="D225" s="75"/>
      <c r="E225" s="88"/>
      <c r="F225" s="88"/>
      <c r="G225" s="88"/>
      <c r="H225" s="88"/>
    </row>
    <row r="226" spans="1:8" s="70" customFormat="1" x14ac:dyDescent="0.2">
      <c r="A226" s="70">
        <v>1</v>
      </c>
      <c r="B226" s="70">
        <f t="shared" ref="B226:B235" si="53">IF(A226&lt;=$C$194,A226,20)</f>
        <v>20</v>
      </c>
      <c r="C226" s="77" t="str">
        <f t="shared" ref="C226:C235" si="54">IF(B226=20,"",VLOOKUP($B226,$C$182:$E$192,2,FALSE))</f>
        <v/>
      </c>
      <c r="D226" s="75" t="str">
        <f>IF(B226=20,"",VLOOKUP(C226,$A$30:$B$39,2,FALSE))</f>
        <v/>
      </c>
      <c r="E226" s="89">
        <f t="shared" ref="E226:E235" si="55">VLOOKUP($B226,$C$182:$E$192,3,FALSE)</f>
        <v>0</v>
      </c>
      <c r="F226" s="88">
        <f>E226</f>
        <v>0</v>
      </c>
      <c r="G226" s="80" t="str">
        <f t="shared" ref="G226:G235" si="56">IF(E226&gt;0,F226/SUM($F$226:$F$235),"")</f>
        <v/>
      </c>
      <c r="H226" s="88"/>
    </row>
    <row r="227" spans="1:8" s="70" customFormat="1" x14ac:dyDescent="0.2">
      <c r="A227" s="70">
        <v>2</v>
      </c>
      <c r="B227" s="70">
        <f t="shared" si="53"/>
        <v>20</v>
      </c>
      <c r="C227" s="77" t="str">
        <f t="shared" si="54"/>
        <v/>
      </c>
      <c r="D227" s="75" t="str">
        <f t="shared" ref="D227:D235" si="57">IF(B227=20,"",VLOOKUP(C227,$A$30:$B$39,2,FALSE))</f>
        <v/>
      </c>
      <c r="E227" s="89">
        <f t="shared" si="55"/>
        <v>0</v>
      </c>
      <c r="F227" s="88" t="str">
        <f>IF(E227&gt;0,E227-SUM($F$226:F226),"")</f>
        <v/>
      </c>
      <c r="G227" s="80" t="str">
        <f t="shared" si="56"/>
        <v/>
      </c>
      <c r="H227" s="88"/>
    </row>
    <row r="228" spans="1:8" s="70" customFormat="1" x14ac:dyDescent="0.2">
      <c r="A228" s="70">
        <v>3</v>
      </c>
      <c r="B228" s="70">
        <f t="shared" si="53"/>
        <v>20</v>
      </c>
      <c r="C228" s="77" t="str">
        <f t="shared" si="54"/>
        <v/>
      </c>
      <c r="D228" s="75" t="str">
        <f t="shared" si="57"/>
        <v/>
      </c>
      <c r="E228" s="89">
        <f t="shared" si="55"/>
        <v>0</v>
      </c>
      <c r="F228" s="88" t="str">
        <f>IF(E228&gt;0,E228-SUM($F$226:F227),"")</f>
        <v/>
      </c>
      <c r="G228" s="80" t="str">
        <f t="shared" si="56"/>
        <v/>
      </c>
      <c r="H228" s="88"/>
    </row>
    <row r="229" spans="1:8" s="70" customFormat="1" x14ac:dyDescent="0.2">
      <c r="A229" s="70">
        <v>4</v>
      </c>
      <c r="B229" s="70">
        <f t="shared" si="53"/>
        <v>20</v>
      </c>
      <c r="C229" s="77" t="str">
        <f t="shared" si="54"/>
        <v/>
      </c>
      <c r="D229" s="75" t="str">
        <f t="shared" si="57"/>
        <v/>
      </c>
      <c r="E229" s="89">
        <f t="shared" si="55"/>
        <v>0</v>
      </c>
      <c r="F229" s="88" t="str">
        <f>IF(E229&gt;0,E229-SUM($F$226:F228),"")</f>
        <v/>
      </c>
      <c r="G229" s="80" t="str">
        <f t="shared" si="56"/>
        <v/>
      </c>
      <c r="H229" s="88"/>
    </row>
    <row r="230" spans="1:8" s="70" customFormat="1" x14ac:dyDescent="0.2">
      <c r="A230" s="70">
        <v>5</v>
      </c>
      <c r="B230" s="70">
        <f t="shared" si="53"/>
        <v>20</v>
      </c>
      <c r="C230" s="77" t="str">
        <f t="shared" si="54"/>
        <v/>
      </c>
      <c r="D230" s="75" t="str">
        <f t="shared" si="57"/>
        <v/>
      </c>
      <c r="E230" s="89">
        <f t="shared" si="55"/>
        <v>0</v>
      </c>
      <c r="F230" s="88" t="str">
        <f>IF(E230&gt;0,E230-SUM($F$226:F229),"")</f>
        <v/>
      </c>
      <c r="G230" s="80" t="str">
        <f t="shared" si="56"/>
        <v/>
      </c>
      <c r="H230" s="88"/>
    </row>
    <row r="231" spans="1:8" s="70" customFormat="1" x14ac:dyDescent="0.2">
      <c r="A231" s="70">
        <v>6</v>
      </c>
      <c r="B231" s="70">
        <f t="shared" si="53"/>
        <v>20</v>
      </c>
      <c r="C231" s="77" t="str">
        <f t="shared" si="54"/>
        <v/>
      </c>
      <c r="D231" s="75" t="str">
        <f t="shared" si="57"/>
        <v/>
      </c>
      <c r="E231" s="89">
        <f t="shared" si="55"/>
        <v>0</v>
      </c>
      <c r="F231" s="88" t="str">
        <f>IF(E231&gt;0,E231-SUM($F$226:F230),"")</f>
        <v/>
      </c>
      <c r="G231" s="80" t="str">
        <f t="shared" si="56"/>
        <v/>
      </c>
      <c r="H231" s="88"/>
    </row>
    <row r="232" spans="1:8" s="70" customFormat="1" x14ac:dyDescent="0.2">
      <c r="A232" s="70">
        <v>7</v>
      </c>
      <c r="B232" s="70">
        <f t="shared" si="53"/>
        <v>20</v>
      </c>
      <c r="C232" s="77" t="str">
        <f t="shared" si="54"/>
        <v/>
      </c>
      <c r="D232" s="75" t="str">
        <f t="shared" si="57"/>
        <v/>
      </c>
      <c r="E232" s="89">
        <f t="shared" si="55"/>
        <v>0</v>
      </c>
      <c r="F232" s="88" t="str">
        <f>IF(E232&gt;0,E232-SUM($F$226:F231),"")</f>
        <v/>
      </c>
      <c r="G232" s="80" t="str">
        <f t="shared" si="56"/>
        <v/>
      </c>
      <c r="H232" s="88"/>
    </row>
    <row r="233" spans="1:8" s="70" customFormat="1" x14ac:dyDescent="0.2">
      <c r="A233" s="70">
        <v>8</v>
      </c>
      <c r="B233" s="70">
        <f t="shared" si="53"/>
        <v>20</v>
      </c>
      <c r="C233" s="77" t="str">
        <f t="shared" si="54"/>
        <v/>
      </c>
      <c r="D233" s="75" t="str">
        <f t="shared" si="57"/>
        <v/>
      </c>
      <c r="E233" s="89">
        <f t="shared" si="55"/>
        <v>0</v>
      </c>
      <c r="F233" s="88" t="str">
        <f>IF(E233&gt;0,E233-SUM($F$226:F232),"")</f>
        <v/>
      </c>
      <c r="G233" s="80" t="str">
        <f t="shared" si="56"/>
        <v/>
      </c>
      <c r="H233" s="88"/>
    </row>
    <row r="234" spans="1:8" s="70" customFormat="1" x14ac:dyDescent="0.2">
      <c r="A234" s="70">
        <v>9</v>
      </c>
      <c r="B234" s="70">
        <f t="shared" si="53"/>
        <v>20</v>
      </c>
      <c r="C234" s="77" t="str">
        <f t="shared" si="54"/>
        <v/>
      </c>
      <c r="D234" s="75" t="str">
        <f t="shared" si="57"/>
        <v/>
      </c>
      <c r="E234" s="89">
        <f t="shared" si="55"/>
        <v>0</v>
      </c>
      <c r="F234" s="88" t="str">
        <f>IF(E234&gt;0,E234-SUM($F$226:F233),"")</f>
        <v/>
      </c>
      <c r="G234" s="80" t="str">
        <f t="shared" si="56"/>
        <v/>
      </c>
      <c r="H234" s="88"/>
    </row>
    <row r="235" spans="1:8" s="70" customFormat="1" x14ac:dyDescent="0.2">
      <c r="A235" s="70">
        <v>10</v>
      </c>
      <c r="B235" s="70">
        <f t="shared" si="53"/>
        <v>20</v>
      </c>
      <c r="C235" s="77" t="str">
        <f t="shared" si="54"/>
        <v/>
      </c>
      <c r="D235" s="75" t="str">
        <f t="shared" si="57"/>
        <v/>
      </c>
      <c r="E235" s="89">
        <f t="shared" si="55"/>
        <v>0</v>
      </c>
      <c r="F235" s="88" t="str">
        <f>IF(E235&gt;0,E235-SUM($F$226:F234),"")</f>
        <v/>
      </c>
      <c r="G235" s="80" t="str">
        <f t="shared" si="56"/>
        <v/>
      </c>
      <c r="H235" s="88"/>
    </row>
    <row r="236" spans="1:8" s="70" customFormat="1" x14ac:dyDescent="0.2"/>
  </sheetData>
  <sheetProtection algorithmName="SHA-512" hashValue="B5lcqAeuzDQl6j9I7AN3pqpmIXkQiH9OR//s8p5lcxWcrP8qEFIGk4Ehp0L5AAg5tQdBeDSFcuYG7+HUOOGRFA==" saltValue="nv5HQMlgjoIdEwdEhEeTcQ==" spinCount="100000" sheet="1" objects="1" scenarios="1"/>
  <mergeCells count="49">
    <mergeCell ref="Y74:Z74"/>
    <mergeCell ref="A2:G2"/>
    <mergeCell ref="B63:D63"/>
    <mergeCell ref="C74:V74"/>
    <mergeCell ref="W74:X74"/>
    <mergeCell ref="C45:V45"/>
    <mergeCell ref="A47:B47"/>
    <mergeCell ref="A48:B48"/>
    <mergeCell ref="C48:I48"/>
    <mergeCell ref="W169:X169"/>
    <mergeCell ref="W166:X166"/>
    <mergeCell ref="W159:X159"/>
    <mergeCell ref="W165:X165"/>
    <mergeCell ref="W167:X167"/>
    <mergeCell ref="W168:X168"/>
    <mergeCell ref="W161:X161"/>
    <mergeCell ref="W163:X163"/>
    <mergeCell ref="W164:X164"/>
    <mergeCell ref="B145:D145"/>
    <mergeCell ref="W157:X158"/>
    <mergeCell ref="W160:X160"/>
    <mergeCell ref="A137:B137"/>
    <mergeCell ref="A138:B138"/>
    <mergeCell ref="A139:B139"/>
    <mergeCell ref="W141:X141"/>
    <mergeCell ref="W137:X137"/>
    <mergeCell ref="W138:X138"/>
    <mergeCell ref="W139:X139"/>
    <mergeCell ref="A157:B158"/>
    <mergeCell ref="C157:V157"/>
    <mergeCell ref="W130:X131"/>
    <mergeCell ref="A140:B140"/>
    <mergeCell ref="W134:X134"/>
    <mergeCell ref="W133:X133"/>
    <mergeCell ref="W136:X136"/>
    <mergeCell ref="B118:D118"/>
    <mergeCell ref="A141:B141"/>
    <mergeCell ref="A134:B134"/>
    <mergeCell ref="A133:B133"/>
    <mergeCell ref="A1:G1"/>
    <mergeCell ref="B7:D7"/>
    <mergeCell ref="B8:D8"/>
    <mergeCell ref="B9:D9"/>
    <mergeCell ref="C28:V28"/>
    <mergeCell ref="B14:D14"/>
    <mergeCell ref="C4:D4"/>
    <mergeCell ref="A136:B136"/>
    <mergeCell ref="A130:B131"/>
    <mergeCell ref="C130:V130"/>
  </mergeCells>
  <conditionalFormatting sqref="C158:V158">
    <cfRule type="duplicateValues" dxfId="16" priority="10"/>
  </conditionalFormatting>
  <conditionalFormatting sqref="C29:D29">
    <cfRule type="duplicateValues" dxfId="15" priority="9"/>
  </conditionalFormatting>
  <conditionalFormatting sqref="C131:V132">
    <cfRule type="duplicateValues" dxfId="14" priority="6"/>
  </conditionalFormatting>
  <conditionalFormatting sqref="W47">
    <cfRule type="cellIs" dxfId="13" priority="5" operator="notEqual">
      <formula>1</formula>
    </cfRule>
  </conditionalFormatting>
  <conditionalFormatting sqref="C46:V46">
    <cfRule type="duplicateValues" dxfId="12" priority="4"/>
  </conditionalFormatting>
  <conditionalFormatting sqref="W46">
    <cfRule type="duplicateValues" dxfId="11" priority="3"/>
  </conditionalFormatting>
  <conditionalFormatting sqref="C75:V75">
    <cfRule type="duplicateValues" dxfId="10" priority="1"/>
  </conditionalFormatting>
  <dataValidations count="14">
    <dataValidation type="whole" showErrorMessage="1" error="Enter a value between $0 and the income group end point on the next row. If changing all income groups, start from the highest and work your way down." sqref="A30" xr:uid="{9C1594CC-C74C-4B3C-9194-8B52A2E3DBAB}">
      <formula1>0</formula1>
      <formula2>A31</formula2>
    </dataValidation>
    <dataValidation type="whole" allowBlank="1" showErrorMessage="1" error="Please enter a whole number." sqref="W30:W40" xr:uid="{82A70806-739A-4D01-A98C-EEC29303577D}">
      <formula1>0</formula1>
      <formula2>999999999999</formula2>
    </dataValidation>
    <dataValidation type="whole" showErrorMessage="1" error="Please enter a whole number." sqref="Y45:Y46 C42:V44 E142:V145 C142:D144 Y115:Y145 K115:X129 C115:J117" xr:uid="{D5F2FCC8-0B2D-4D4E-9ADB-0EB9E170CBB8}">
      <formula1>0</formula1>
      <formula2>999999999999</formula2>
    </dataValidation>
    <dataValidation type="whole" allowBlank="1" showErrorMessage="1" error="Enter a value greater than the income group end point on the previous row and lower than the income group end point on the next row. If changing all income groups, start from the highest and work your way down." sqref="A31:A37" xr:uid="{C0F96E05-9CFA-46A3-8801-202D13B22EE8}">
      <formula1>A30</formula1>
      <formula2>A32</formula2>
    </dataValidation>
    <dataValidation type="whole" allowBlank="1" showErrorMessage="1" error="Enter a value greater than the income group end point on the previous row and lower than the income group end point on the next row. If changing all income groups, start from the highest and work your way down." sqref="A38" xr:uid="{4BE5CAA2-AF2E-4F00-8B57-F0AABF355626}">
      <formula1>A37</formula1>
      <formula2>#REF!</formula2>
    </dataValidation>
    <dataValidation type="decimal" allowBlank="1" showErrorMessage="1" error="Enter a percentage between 0% and 100%. This should be a rough estimate of the percentage of your customers that live in this particular community." sqref="C47:V47" xr:uid="{B0E932BA-3B06-4651-929B-9DD3F44455C1}">
      <formula1>0</formula1>
      <formula2>1</formula2>
    </dataValidation>
    <dataValidation type="whole" operator="greaterThan" showInputMessage="1" showErrorMessage="1" error="Please enter a whole number greater than 0." sqref="C11" xr:uid="{00000000-0002-0000-0300-000005000000}">
      <formula1>0</formula1>
    </dataValidation>
    <dataValidation type="whole" allowBlank="1" showInputMessage="1" showErrorMessage="1" error="Enter only the year (e.g. 2020)." sqref="G22" xr:uid="{750F4D29-AEC9-4508-9076-AAA89DEA10F5}">
      <formula1>2000</formula1>
      <formula2>2999</formula2>
    </dataValidation>
    <dataValidation type="whole" allowBlank="1" showInputMessage="1" showErrorMessage="1" error="Enter the number of households shown in the &quot;Estimate&quot; column on the U.S. Census Bureau's webpage for the selected income bracket. This should be a whole number." sqref="C30:V40 C76:V84" xr:uid="{BBF0E310-C693-4966-A377-8EEB62DE04B0}">
      <formula1>0</formula1>
      <formula2>99999999999</formula2>
    </dataValidation>
    <dataValidation type="decimal" showErrorMessage="1" error="Please enter a percent between 0% and 100%. This should be a rough estimate of the percentage of residential customers in this community. The total across all communities should be 100%." sqref="C47:V47" xr:uid="{679815A3-CB69-48B1-9527-3E66BB0B28EE}">
      <formula1>0</formula1>
      <formula2>1</formula2>
    </dataValidation>
    <dataValidation type="decimal" showErrorMessage="1" error="Please enter a percentage between 0% and 100%. You should find this value under the &quot;Percent&quot; column on the U.S. Census Bureau's webpage." sqref="C133:V141" xr:uid="{A03D3745-3D6B-4B04-8F9B-CACAA8E018A0}">
      <formula1>0</formula1>
      <formula2>1</formula2>
    </dataValidation>
    <dataValidation type="decimal" allowBlank="1" showErrorMessage="1" error="Please enter a percentage between 0% and 100%. " sqref="C160:V161" xr:uid="{563AF85B-B0EE-4415-9A7B-0AA186D1B7F7}">
      <formula1>0</formula1>
      <formula2>1</formula2>
    </dataValidation>
    <dataValidation type="decimal" allowBlank="1" showErrorMessage="1" error="Please enter a percentage between 0% and 100%." sqref="C163:V169" xr:uid="{E589750F-683D-48DD-8B34-8774720B7544}">
      <formula1>0</formula1>
      <formula2>1</formula2>
    </dataValidation>
    <dataValidation allowBlank="1" showErrorMessage="1" error="Please enter a whole number." sqref="W76:W84" xr:uid="{AEBAF74A-DF2A-405D-90F5-FCA9A4852DD9}"/>
  </dataValidations>
  <hyperlinks>
    <hyperlink ref="B14" r:id="rId1" xr:uid="{00000000-0004-0000-0100-000000000000}"/>
    <hyperlink ref="B14:D14" r:id="rId2" display="https://data.census.gov/cedsci/advanced" xr:uid="{00000000-0004-0000-0100-000001000000}"/>
    <hyperlink ref="B118" r:id="rId3" xr:uid="{06EDB7D4-58BA-49F3-B845-06F28E9714BB}"/>
    <hyperlink ref="B118:D118" r:id="rId4" display="https://data.census.gov/cedsci/advanced" xr:uid="{860627AE-4BD6-41A2-91ED-77923235F823}"/>
    <hyperlink ref="B145" r:id="rId5" xr:uid="{4D2E09E1-8F41-475C-9D9C-21AD1D918B04}"/>
    <hyperlink ref="B145:D145" r:id="rId6" display="https://data.census.gov/cedsci/advanced" xr:uid="{1A100EDD-0860-4180-A673-D8156B936696}"/>
    <hyperlink ref="A171" location="'2-Assistance Program Details'!C13" display="10. GO TO THE NEXT WORKSHEET" xr:uid="{BDA5EB34-D64A-4D71-9C7C-A2134648466B}"/>
    <hyperlink ref="B63" r:id="rId7" xr:uid="{0A224B10-E278-4AD1-9373-EE5ED0B74EE5}"/>
    <hyperlink ref="B63:D63" r:id="rId8" display="https://data.census.gov/cedsci/advanced" xr:uid="{26953D47-8FE2-465A-BD54-D3C458F68356}"/>
  </hyperlinks>
  <pageMargins left="0.75" right="0.75" top="1" bottom="1" header="0.5" footer="0.5"/>
  <pageSetup scale="34" fitToHeight="0" orientation="landscape" horizontalDpi="4294967292" verticalDpi="4294967292" r:id="rId9"/>
  <headerFooter alignWithMargins="0">
    <oddFooter>&amp;C&amp;8&amp;K00-049The Bill Payment Assistance Program Cost Estimation tool was developed by the Environmental Finance Center at the University of North Carolina, Chapel Hill, 
and is available to download and use for free at http://efc.sog.unc.edu</oddFooter>
  </headerFooter>
  <rowBreaks count="1" manualBreakCount="1">
    <brk id="86" max="16383" man="1"/>
  </rowBreaks>
  <ignoredErrors>
    <ignoredError sqref="B39" formulaRange="1"/>
  </ignoredErrors>
  <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L240"/>
  <sheetViews>
    <sheetView zoomScaleNormal="100" workbookViewId="0"/>
  </sheetViews>
  <sheetFormatPr defaultColWidth="11.42578125" defaultRowHeight="12.75" x14ac:dyDescent="0.2"/>
  <cols>
    <col min="1" max="1" width="2.7109375" style="23" customWidth="1"/>
    <col min="2" max="2" width="67.42578125" style="23" customWidth="1"/>
    <col min="3" max="3" width="34.7109375" style="23" customWidth="1"/>
    <col min="4" max="4" width="30.7109375" style="23" customWidth="1"/>
    <col min="5" max="5" width="9.5703125" style="23" customWidth="1"/>
    <col min="6" max="6" width="3.7109375" style="23" customWidth="1"/>
    <col min="7" max="7" width="11.42578125" style="23" customWidth="1"/>
    <col min="8" max="8" width="26.7109375" style="23" customWidth="1"/>
    <col min="9" max="9" width="30.7109375" style="23" customWidth="1"/>
    <col min="10" max="10" width="17.28515625" style="23" customWidth="1"/>
    <col min="11" max="11" width="3.7109375" style="23" customWidth="1"/>
    <col min="12" max="20" width="11.42578125" style="23" customWidth="1"/>
    <col min="21" max="22" width="11.7109375" style="23" bestFit="1" customWidth="1"/>
    <col min="23" max="23" width="12.7109375" style="23" customWidth="1"/>
    <col min="24" max="24" width="11.7109375" style="23" bestFit="1" customWidth="1"/>
    <col min="25" max="16384" width="11.42578125" style="23"/>
  </cols>
  <sheetData>
    <row r="1" spans="2:11" ht="20.25" customHeight="1" x14ac:dyDescent="0.2">
      <c r="B1" s="246" t="str">
        <f>'Cover Page'!$B$6</f>
        <v>Bill Payment Assistance Program Cost Estimation for Water Utilities</v>
      </c>
      <c r="C1" s="246"/>
      <c r="D1" s="246"/>
      <c r="E1" s="246"/>
      <c r="F1" s="12"/>
      <c r="G1" s="12"/>
      <c r="H1" s="12"/>
    </row>
    <row r="2" spans="2:11" ht="12" customHeight="1" x14ac:dyDescent="0.2">
      <c r="B2" s="283" t="str">
        <f>'1-Community Details'!A2</f>
        <v>Download latest version at efc.sog.unc.edu</v>
      </c>
      <c r="C2" s="283"/>
      <c r="D2" s="283"/>
      <c r="E2" s="283"/>
      <c r="F2" s="12"/>
      <c r="G2" s="12"/>
      <c r="H2" s="12"/>
    </row>
    <row r="3" spans="2:11" ht="13.5" thickBot="1" x14ac:dyDescent="0.25"/>
    <row r="4" spans="2:11" ht="26.25" customHeight="1" thickBot="1" x14ac:dyDescent="0.25">
      <c r="B4" s="68" t="s">
        <v>33</v>
      </c>
      <c r="C4" s="44" t="s">
        <v>14</v>
      </c>
      <c r="D4" s="39"/>
    </row>
    <row r="5" spans="2:11" s="45" customFormat="1" x14ac:dyDescent="0.2">
      <c r="B5" s="14"/>
      <c r="C5" s="32"/>
      <c r="D5" s="39"/>
    </row>
    <row r="6" spans="2:11" s="45" customFormat="1" x14ac:dyDescent="0.2">
      <c r="B6" s="23" t="s">
        <v>36</v>
      </c>
      <c r="C6" s="32" t="str">
        <f>'1-Community Details'!B7</f>
        <v>Utility Name</v>
      </c>
      <c r="D6" s="39"/>
    </row>
    <row r="8" spans="2:11" ht="12.75" customHeight="1" x14ac:dyDescent="0.2">
      <c r="B8" s="33" t="s">
        <v>198</v>
      </c>
    </row>
    <row r="9" spans="2:11" ht="12.75" customHeight="1" x14ac:dyDescent="0.2">
      <c r="B9" s="33"/>
    </row>
    <row r="10" spans="2:11" x14ac:dyDescent="0.2">
      <c r="B10" s="34" t="s">
        <v>199</v>
      </c>
    </row>
    <row r="11" spans="2:11" x14ac:dyDescent="0.2">
      <c r="B11" s="23" t="s">
        <v>203</v>
      </c>
      <c r="D11" s="232">
        <v>1</v>
      </c>
    </row>
    <row r="13" spans="2:11" x14ac:dyDescent="0.2">
      <c r="C13" s="215" t="s">
        <v>206</v>
      </c>
      <c r="D13" s="216" t="s">
        <v>202</v>
      </c>
      <c r="E13" s="45"/>
      <c r="F13" s="47"/>
      <c r="G13" s="47"/>
      <c r="H13" s="47"/>
      <c r="I13" s="47"/>
      <c r="J13" s="47"/>
      <c r="K13" s="47"/>
    </row>
    <row r="14" spans="2:11" x14ac:dyDescent="0.2">
      <c r="B14" s="214" t="s">
        <v>212</v>
      </c>
      <c r="F14" s="47"/>
      <c r="G14" s="304" t="str">
        <f>"Projected Income Distribution of the "&amp;'1-Community Details'!C11&amp;" Residential Customers of "&amp;C6</f>
        <v>Projected Income Distribution of the 25000 Residential Customers of Utility Name</v>
      </c>
      <c r="H14" s="304"/>
      <c r="I14" s="304"/>
      <c r="J14" s="304"/>
      <c r="K14" s="47"/>
    </row>
    <row r="15" spans="2:11" x14ac:dyDescent="0.2">
      <c r="C15" s="217">
        <v>20000</v>
      </c>
      <c r="D15" s="216" t="s">
        <v>213</v>
      </c>
      <c r="F15" s="47"/>
      <c r="G15" s="304"/>
      <c r="H15" s="304"/>
      <c r="I15" s="304"/>
      <c r="J15" s="304"/>
      <c r="K15" s="47"/>
    </row>
    <row r="16" spans="2:11" x14ac:dyDescent="0.2">
      <c r="B16" s="214" t="s">
        <v>212</v>
      </c>
      <c r="F16" s="47"/>
      <c r="G16" s="304"/>
      <c r="H16" s="304"/>
      <c r="I16" s="304"/>
      <c r="J16" s="304"/>
      <c r="K16" s="47"/>
    </row>
    <row r="17" spans="2:11" x14ac:dyDescent="0.2">
      <c r="C17" s="220">
        <v>3000</v>
      </c>
      <c r="D17" s="221" t="str">
        <f>"gallons/month (equivalent to "&amp;ROUND(C17/748,1)&amp;" ccf/month)"</f>
        <v>gallons/month (equivalent to 4 ccf/month)</v>
      </c>
      <c r="F17" s="47"/>
      <c r="G17" s="318" t="str">
        <f>"Estimated by superimposing the approximated income distribution smoothed trendline estimated from the income data tables on to the "&amp;'1-Community Details'!C11&amp;" residential households served by the utility ("&amp;'2-Assistance Program Details'!C6&amp;")."</f>
        <v>Estimated by superimposing the approximated income distribution smoothed trendline estimated from the income data tables on to the 25000 residential households served by the utility (Utility Name).</v>
      </c>
      <c r="H17" s="318"/>
      <c r="I17" s="318"/>
      <c r="J17" s="318"/>
      <c r="K17" s="47"/>
    </row>
    <row r="18" spans="2:11" x14ac:dyDescent="0.2">
      <c r="B18" s="219" t="s">
        <v>214</v>
      </c>
      <c r="C18" s="222">
        <v>0.04</v>
      </c>
      <c r="D18" s="221" t="s">
        <v>15</v>
      </c>
      <c r="F18" s="47"/>
      <c r="G18" s="318"/>
      <c r="H18" s="318"/>
      <c r="I18" s="318"/>
      <c r="J18" s="318"/>
      <c r="K18" s="47"/>
    </row>
    <row r="19" spans="2:11" x14ac:dyDescent="0.2">
      <c r="B19" s="223" t="str">
        <f>"       Total monthly bill at "&amp;C17&amp;" "&amp;D17&amp;":"</f>
        <v xml:space="preserve">       Total monthly bill at 3000 gallons/month (equivalent to 4 ccf/month):</v>
      </c>
      <c r="C19" s="224">
        <v>75</v>
      </c>
      <c r="D19" s="216" t="str">
        <f>" = "&amp;DOLLAR(C19*12,2)&amp;" annually"</f>
        <v xml:space="preserve"> = $900.00 annually</v>
      </c>
      <c r="E19" s="52"/>
      <c r="F19" s="47"/>
      <c r="G19" s="318"/>
      <c r="H19" s="318"/>
      <c r="I19" s="318"/>
      <c r="J19" s="318"/>
      <c r="K19" s="47"/>
    </row>
    <row r="20" spans="2:11" x14ac:dyDescent="0.2">
      <c r="B20" s="289" t="str">
        <f>DOLLAR(C19*12,2)&amp;" in annual bills is "&amp;C18*100&amp;"% of "&amp;DOLLAR(C19*12/C18,0)&amp;" annual income. Households making less than this income would be eligible for assistance."</f>
        <v>$900.00 in annual bills is 4% of $22,500 annual income. Households making less than this income would be eligible for assistance.</v>
      </c>
      <c r="C20" s="289"/>
      <c r="D20" s="289"/>
      <c r="E20" s="30"/>
      <c r="F20" s="47"/>
      <c r="G20" s="318"/>
      <c r="H20" s="318"/>
      <c r="I20" s="318"/>
      <c r="J20" s="318"/>
      <c r="K20" s="47"/>
    </row>
    <row r="21" spans="2:11" x14ac:dyDescent="0.2">
      <c r="B21" s="36"/>
      <c r="C21" s="48"/>
      <c r="D21" s="30"/>
      <c r="E21" s="30"/>
      <c r="F21" s="47"/>
      <c r="G21" s="226"/>
      <c r="H21" s="226"/>
      <c r="I21" s="226"/>
      <c r="J21" s="226"/>
      <c r="K21" s="47"/>
    </row>
    <row r="22" spans="2:11" x14ac:dyDescent="0.2">
      <c r="B22" s="23" t="s">
        <v>37</v>
      </c>
      <c r="C22" s="49">
        <v>300</v>
      </c>
      <c r="D22" s="31" t="s">
        <v>30</v>
      </c>
      <c r="F22" s="47"/>
      <c r="G22" s="104"/>
      <c r="H22" s="104"/>
      <c r="I22" s="104"/>
      <c r="J22" s="104"/>
      <c r="K22" s="47"/>
    </row>
    <row r="23" spans="2:11" x14ac:dyDescent="0.2">
      <c r="B23" s="303" t="str">
        <f>"Choose a limit that is only up to "&amp;IF(D11=3,DOLLAR(C19*12,0)&amp;" in order to avoid providing more assistance that the average household bills.","the average monthly bill for residential customers.")</f>
        <v>Choose a limit that is only up to the average monthly bill for residential customers.</v>
      </c>
      <c r="C23" s="303"/>
      <c r="D23" s="303"/>
      <c r="F23" s="47"/>
      <c r="G23" s="47"/>
      <c r="H23" s="47"/>
      <c r="I23" s="47"/>
      <c r="J23" s="47"/>
      <c r="K23" s="47"/>
    </row>
    <row r="24" spans="2:11" ht="13.5" thickBot="1" x14ac:dyDescent="0.25">
      <c r="C24" s="194"/>
      <c r="F24" s="47"/>
      <c r="G24" s="47"/>
      <c r="H24" s="47"/>
      <c r="I24" s="47"/>
      <c r="J24" s="47"/>
      <c r="K24" s="47"/>
    </row>
    <row r="25" spans="2:11" x14ac:dyDescent="0.2">
      <c r="B25" s="294" t="str">
        <f>C6&amp;"'s Bill Payment Assistance Program Summary"</f>
        <v>Utility Name's Bill Payment Assistance Program Summary</v>
      </c>
      <c r="C25" s="295"/>
      <c r="D25" s="296"/>
      <c r="E25" s="30"/>
      <c r="F25" s="47"/>
      <c r="G25" s="47"/>
      <c r="H25" s="47"/>
      <c r="I25" s="47"/>
      <c r="J25" s="47"/>
      <c r="K25" s="47"/>
    </row>
    <row r="26" spans="2:11" ht="12.75" customHeight="1" x14ac:dyDescent="0.2">
      <c r="B26" s="297" t="str">
        <f>IF($D$11=1,"If the household's income is "&amp;LOWER(C13)&amp;" of the Federal Poverty Level,",IF($D$11=2,"If the household's annual income is below "&amp;DOLLAR(C15,0)&amp;",",IF($D$11=3,"If the annual bills for "&amp;C17&amp;" "&amp;D17&amp;" equates to more than "&amp;TEXT(C18,"0.0%")&amp;" of a household's annual income,","")))&amp;" the residential customer is eligible to receive up to "&amp;TEXT(C22,"$0")&amp;" in direct assistance per year on the condition that they pay the rest of their bills. "&amp;IF(C34="","","Only "&amp;ROUND(C34*100,0)&amp;"% of the residential customers who are eligible are expected to actually participate in the bill payment assistance program.")</f>
        <v>If the household's income is below 100% of the Federal Poverty Level, the residential customer is eligible to receive up to $300 in direct assistance per year on the condition that they pay the rest of their bills. Only 15% of the residential customers who are eligible are expected to actually participate in the bill payment assistance program.</v>
      </c>
      <c r="C26" s="298"/>
      <c r="D26" s="299"/>
      <c r="E26" s="35"/>
      <c r="F26" s="47"/>
      <c r="G26" s="47"/>
      <c r="H26" s="47"/>
      <c r="I26" s="47"/>
      <c r="J26" s="47"/>
      <c r="K26" s="47"/>
    </row>
    <row r="27" spans="2:11" x14ac:dyDescent="0.2">
      <c r="B27" s="297"/>
      <c r="C27" s="298"/>
      <c r="D27" s="299"/>
      <c r="E27" s="35"/>
      <c r="F27" s="47"/>
      <c r="G27" s="47"/>
      <c r="H27" s="47"/>
      <c r="I27" s="47"/>
      <c r="J27" s="47"/>
      <c r="K27" s="47"/>
    </row>
    <row r="28" spans="2:11" x14ac:dyDescent="0.2">
      <c r="B28" s="297"/>
      <c r="C28" s="298"/>
      <c r="D28" s="299"/>
      <c r="E28" s="35"/>
      <c r="F28" s="47"/>
      <c r="G28" s="47"/>
      <c r="H28" s="47"/>
      <c r="I28" s="47"/>
      <c r="J28" s="47"/>
      <c r="K28" s="47"/>
    </row>
    <row r="29" spans="2:11" ht="13.5" thickBot="1" x14ac:dyDescent="0.25">
      <c r="B29" s="300"/>
      <c r="C29" s="301"/>
      <c r="D29" s="302"/>
      <c r="F29" s="47"/>
      <c r="G29" s="47"/>
      <c r="H29" s="47"/>
      <c r="I29" s="47"/>
      <c r="J29" s="47"/>
      <c r="K29" s="47"/>
    </row>
    <row r="30" spans="2:11" x14ac:dyDescent="0.2">
      <c r="B30" s="15"/>
      <c r="C30" s="15"/>
      <c r="D30" s="15"/>
      <c r="F30" s="47"/>
      <c r="G30" s="47"/>
      <c r="H30" s="47"/>
      <c r="I30" s="47"/>
      <c r="J30" s="47"/>
      <c r="K30" s="47"/>
    </row>
    <row r="31" spans="2:11" x14ac:dyDescent="0.2">
      <c r="B31" s="34" t="s">
        <v>216</v>
      </c>
      <c r="C31" s="51"/>
      <c r="F31" s="47"/>
      <c r="G31" s="47"/>
      <c r="H31" s="47"/>
      <c r="I31" s="47"/>
      <c r="J31" s="47"/>
      <c r="K31" s="47"/>
    </row>
    <row r="32" spans="2:11" ht="12.75" customHeight="1" x14ac:dyDescent="0.2">
      <c r="B32" s="30" t="str">
        <f>IF($D$11=1,"","Household income threshold for eligibility (less than or equal to):")</f>
        <v/>
      </c>
      <c r="C32" s="54" t="e">
        <f>IF($D$11=2,C15,IF($D$11=3,C19*12/C18,NA()))</f>
        <v>#N/A</v>
      </c>
      <c r="F32" s="47"/>
      <c r="G32" s="47"/>
      <c r="H32" s="47"/>
      <c r="I32" s="47"/>
      <c r="J32" s="47"/>
      <c r="K32" s="47"/>
    </row>
    <row r="33" spans="2:12" ht="25.5" x14ac:dyDescent="0.2">
      <c r="B33" s="103" t="s">
        <v>218</v>
      </c>
      <c r="C33" s="55" t="str">
        <f>IFERROR(IF($D$11=1,ROUNDUP(VLOOKUP(C13,'1-Community Details'!Y77:Z84,2,FALSE)*'1-Community Details'!$C$11,0),'1-Community Details'!$G$221),"")</f>
        <v/>
      </c>
      <c r="D33" s="23" t="str">
        <f>IFERROR("("&amp;ROUND(C33*100/'1-Community Details'!$C$11,1)&amp;"% of all residential customers)","")</f>
        <v/>
      </c>
      <c r="F33" s="47"/>
      <c r="G33" s="47"/>
      <c r="H33" s="47"/>
      <c r="I33" s="47"/>
      <c r="J33" s="47"/>
      <c r="K33" s="47"/>
    </row>
    <row r="34" spans="2:12" x14ac:dyDescent="0.2">
      <c r="B34" s="23" t="s">
        <v>219</v>
      </c>
      <c r="C34" s="50">
        <v>0.15</v>
      </c>
      <c r="D34" s="23" t="str">
        <f>IF(C33&gt;0,"of "&amp;C33&amp;" eligible customers","")</f>
        <v>of  eligible customers</v>
      </c>
      <c r="F34" s="47"/>
      <c r="G34" s="47"/>
      <c r="H34" s="53"/>
      <c r="I34" s="53"/>
      <c r="J34" s="53"/>
      <c r="K34" s="47"/>
    </row>
    <row r="35" spans="2:12" x14ac:dyDescent="0.2">
      <c r="B35" s="23" t="s">
        <v>217</v>
      </c>
      <c r="C35" s="37" t="str">
        <f>IFERROR(IF(C34="",C33,ROUNDUP(C34*C33,0)),"")</f>
        <v/>
      </c>
      <c r="D35" s="33" t="str">
        <f>IFERROR("("&amp;ROUND(C35*100/'1-Community Details'!$C$11,1)&amp;"% of all households)","")</f>
        <v/>
      </c>
      <c r="E35" s="33"/>
      <c r="F35" s="47"/>
      <c r="G35" s="47"/>
      <c r="H35" s="53"/>
      <c r="I35" s="53"/>
      <c r="J35" s="53"/>
      <c r="K35" s="47"/>
    </row>
    <row r="36" spans="2:12" x14ac:dyDescent="0.2">
      <c r="C36" s="56"/>
      <c r="F36" s="47"/>
      <c r="G36" s="47"/>
      <c r="H36" s="53"/>
      <c r="I36" s="53"/>
      <c r="J36" s="53"/>
      <c r="K36" s="47"/>
    </row>
    <row r="37" spans="2:12" x14ac:dyDescent="0.2">
      <c r="B37" s="34" t="s">
        <v>215</v>
      </c>
      <c r="C37" s="56"/>
      <c r="F37" s="47"/>
      <c r="G37" s="47"/>
      <c r="H37" s="53"/>
      <c r="I37" s="53"/>
      <c r="J37" s="53"/>
      <c r="K37" s="47"/>
    </row>
    <row r="38" spans="2:12" x14ac:dyDescent="0.2">
      <c r="B38" s="23" t="s">
        <v>220</v>
      </c>
      <c r="C38" s="54">
        <f>IFERROR(C35*C22,0)</f>
        <v>0</v>
      </c>
      <c r="D38" s="38" t="s">
        <v>30</v>
      </c>
      <c r="F38" s="47"/>
      <c r="G38" s="104"/>
      <c r="H38" s="104"/>
      <c r="I38" s="104"/>
      <c r="J38" s="104"/>
      <c r="K38" s="47"/>
    </row>
    <row r="39" spans="2:12" x14ac:dyDescent="0.2">
      <c r="B39" s="23" t="s">
        <v>88</v>
      </c>
      <c r="C39" s="57">
        <v>0</v>
      </c>
    </row>
    <row r="40" spans="2:12" x14ac:dyDescent="0.2">
      <c r="B40" s="23" t="s">
        <v>89</v>
      </c>
      <c r="C40" s="57">
        <v>0</v>
      </c>
    </row>
    <row r="41" spans="2:12" x14ac:dyDescent="0.2">
      <c r="C41" s="194"/>
    </row>
    <row r="42" spans="2:12" x14ac:dyDescent="0.2">
      <c r="B42" s="34" t="s">
        <v>16</v>
      </c>
    </row>
    <row r="43" spans="2:12" x14ac:dyDescent="0.2">
      <c r="B43" s="23" t="s">
        <v>164</v>
      </c>
      <c r="C43" s="57">
        <v>0</v>
      </c>
      <c r="D43" s="201"/>
    </row>
    <row r="44" spans="2:12" x14ac:dyDescent="0.2">
      <c r="B44" s="250" t="s">
        <v>221</v>
      </c>
      <c r="C44" s="305">
        <v>0</v>
      </c>
    </row>
    <row r="45" spans="2:12" ht="12.75" customHeight="1" x14ac:dyDescent="0.2">
      <c r="B45" s="250"/>
      <c r="C45" s="305"/>
      <c r="D45" s="58"/>
      <c r="E45" s="58"/>
    </row>
    <row r="46" spans="2:12" x14ac:dyDescent="0.2">
      <c r="B46" s="39" t="s">
        <v>38</v>
      </c>
      <c r="C46" s="52">
        <f>IF(C44&gt;0,C43/(C44*'1-Community Details'!$C$11),0)</f>
        <v>0</v>
      </c>
    </row>
    <row r="47" spans="2:12" ht="25.5" x14ac:dyDescent="0.2">
      <c r="B47" s="40" t="s">
        <v>165</v>
      </c>
      <c r="C47" s="52">
        <f>MIN(C22,C46)</f>
        <v>0</v>
      </c>
      <c r="L47" s="45"/>
    </row>
    <row r="48" spans="2:12" x14ac:dyDescent="0.2">
      <c r="B48" s="40" t="s">
        <v>147</v>
      </c>
      <c r="C48" s="200">
        <f>ROUND(MIN(C35,C44*'1-Community Details'!$C$11),0)</f>
        <v>0</v>
      </c>
      <c r="L48" s="45"/>
    </row>
    <row r="49" spans="1:12" x14ac:dyDescent="0.2">
      <c r="B49" s="23" t="s">
        <v>39</v>
      </c>
      <c r="C49" s="54">
        <f>C47*C48</f>
        <v>0</v>
      </c>
      <c r="L49" s="45"/>
    </row>
    <row r="50" spans="1:12" ht="13.5" thickBot="1" x14ac:dyDescent="0.25">
      <c r="C50" s="54"/>
    </row>
    <row r="51" spans="1:12" x14ac:dyDescent="0.2">
      <c r="A51" s="59"/>
      <c r="B51" s="41"/>
      <c r="C51" s="60"/>
      <c r="D51" s="61"/>
    </row>
    <row r="52" spans="1:12" ht="18" x14ac:dyDescent="0.2">
      <c r="A52" s="315" t="s">
        <v>40</v>
      </c>
      <c r="B52" s="316"/>
      <c r="C52" s="316"/>
      <c r="D52" s="317"/>
    </row>
    <row r="53" spans="1:12" x14ac:dyDescent="0.2">
      <c r="A53" s="62"/>
      <c r="B53" s="63"/>
      <c r="C53" s="63"/>
      <c r="D53" s="43"/>
    </row>
    <row r="54" spans="1:12" ht="15.75" x14ac:dyDescent="0.2">
      <c r="A54" s="196"/>
      <c r="B54" s="313" t="s">
        <v>222</v>
      </c>
      <c r="C54" s="313"/>
      <c r="D54" s="314"/>
      <c r="E54" s="42"/>
    </row>
    <row r="55" spans="1:12" ht="15.75" x14ac:dyDescent="0.2">
      <c r="A55" s="62"/>
      <c r="B55" s="192" t="s">
        <v>43</v>
      </c>
      <c r="C55" s="290" t="s">
        <v>44</v>
      </c>
      <c r="D55" s="291"/>
      <c r="E55" s="42"/>
    </row>
    <row r="56" spans="1:12" ht="38.25" x14ac:dyDescent="0.2">
      <c r="A56" s="62"/>
      <c r="B56" s="195" t="str">
        <f>"Administrative costs, marketing costs, and assistance distributed, less amount of bad debt eliminated by the assistance (approx. "&amp;DOLLAR(C47,0)&amp;" bad debt/customer)."</f>
        <v>Administrative costs, marketing costs, and assistance distributed, less amount of bad debt eliminated by the assistance (approx. $0 bad debt/customer).</v>
      </c>
      <c r="C56" s="292" t="s">
        <v>148</v>
      </c>
      <c r="D56" s="293"/>
    </row>
    <row r="57" spans="1:12" ht="27.75" customHeight="1" x14ac:dyDescent="0.2">
      <c r="A57" s="62"/>
      <c r="B57" s="193">
        <f>ROUND((C38+C39+C40)-C49,-2)</f>
        <v>0</v>
      </c>
      <c r="C57" s="309">
        <f>ROUND((C38+C39+C40),-2)</f>
        <v>0</v>
      </c>
      <c r="D57" s="310"/>
    </row>
    <row r="58" spans="1:12" x14ac:dyDescent="0.2">
      <c r="A58" s="62"/>
      <c r="B58" s="64" t="str">
        <f>"(about "&amp;DOLLAR(B57/'1-Community Details'!$C$11)&amp;"/residential customer across service population)"</f>
        <v>(about $0.00/residential customer across service population)</v>
      </c>
      <c r="C58" s="311" t="str">
        <f>"(about "&amp;DOLLAR(C57/'1-Community Details'!$C$11)&amp;"/residential customer across service population)"</f>
        <v>(about $0.00/residential customer across service population)</v>
      </c>
      <c r="D58" s="312"/>
    </row>
    <row r="59" spans="1:12" x14ac:dyDescent="0.2">
      <c r="A59" s="62"/>
      <c r="B59" s="64"/>
      <c r="C59" s="64"/>
      <c r="D59" s="43"/>
    </row>
    <row r="60" spans="1:12" ht="12.75" customHeight="1" x14ac:dyDescent="0.2">
      <c r="A60" s="306" t="str">
        <f>IFERROR("Based on these rough estimates and calculations, the Bill Payment Assistance Program described above could help approximately "&amp;ROUND(C35,-1)&amp;" residential customers pay their bills, at a net cost of "&amp;DOLLAR(B57,0)&amp;" - "&amp;DOLLAR(C57,0)&amp;" to the utility.","")</f>
        <v/>
      </c>
      <c r="B60" s="307"/>
      <c r="C60" s="307"/>
      <c r="D60" s="308"/>
    </row>
    <row r="61" spans="1:12" ht="12.75" customHeight="1" x14ac:dyDescent="0.2">
      <c r="A61" s="306"/>
      <c r="B61" s="307"/>
      <c r="C61" s="307"/>
      <c r="D61" s="308"/>
    </row>
    <row r="62" spans="1:12" ht="12.75" customHeight="1" x14ac:dyDescent="0.2">
      <c r="A62" s="306"/>
      <c r="B62" s="307"/>
      <c r="C62" s="307"/>
      <c r="D62" s="308"/>
    </row>
    <row r="63" spans="1:12" ht="15" customHeight="1" x14ac:dyDescent="0.2">
      <c r="A63" s="306"/>
      <c r="B63" s="307"/>
      <c r="C63" s="307"/>
      <c r="D63" s="308"/>
    </row>
    <row r="64" spans="1:12" ht="13.5" thickBot="1" x14ac:dyDescent="0.25">
      <c r="A64" s="65"/>
      <c r="B64" s="66"/>
      <c r="C64" s="66"/>
      <c r="D64" s="67"/>
    </row>
    <row r="66" spans="2:5" s="128" customFormat="1" x14ac:dyDescent="0.2"/>
    <row r="67" spans="2:5" s="128" customFormat="1" x14ac:dyDescent="0.2">
      <c r="B67" s="234"/>
      <c r="C67" s="234"/>
      <c r="D67" s="234"/>
    </row>
    <row r="68" spans="2:5" s="128" customFormat="1" x14ac:dyDescent="0.2">
      <c r="B68" s="234"/>
      <c r="C68" s="234"/>
      <c r="D68" s="234"/>
    </row>
    <row r="69" spans="2:5" s="128" customFormat="1" x14ac:dyDescent="0.2">
      <c r="B69" s="234"/>
      <c r="C69" s="234"/>
      <c r="D69" s="234"/>
    </row>
    <row r="70" spans="2:5" s="128" customFormat="1" x14ac:dyDescent="0.2">
      <c r="B70" s="234"/>
      <c r="C70" s="234"/>
      <c r="D70" s="234"/>
    </row>
    <row r="71" spans="2:5" s="128" customFormat="1" x14ac:dyDescent="0.2">
      <c r="B71" s="218"/>
      <c r="C71" s="218"/>
      <c r="D71" s="218"/>
    </row>
    <row r="72" spans="2:5" s="128" customFormat="1" x14ac:dyDescent="0.2">
      <c r="B72" s="218"/>
      <c r="C72" s="218" t="s">
        <v>1</v>
      </c>
      <c r="D72" s="218" t="s">
        <v>4</v>
      </c>
    </row>
    <row r="73" spans="2:5" s="128" customFormat="1" x14ac:dyDescent="0.2">
      <c r="B73" s="227" t="s">
        <v>2</v>
      </c>
      <c r="C73" s="228" t="e">
        <f>IF(AND($C$32&gt;0,$C$33&lt;&gt;""),$C$32,"")</f>
        <v>#N/A</v>
      </c>
      <c r="D73" s="218">
        <v>0</v>
      </c>
    </row>
    <row r="74" spans="2:5" s="128" customFormat="1" x14ac:dyDescent="0.2">
      <c r="B74" s="218" t="s">
        <v>3</v>
      </c>
      <c r="C74" s="228" t="e">
        <f>IF(AND($C$32&gt;0,$C$33&lt;&gt;""),$C$32,"")</f>
        <v>#N/A</v>
      </c>
      <c r="D74" s="229" t="str">
        <f>C33</f>
        <v/>
      </c>
      <c r="E74" s="213"/>
    </row>
    <row r="75" spans="2:5" s="128" customFormat="1" x14ac:dyDescent="0.2">
      <c r="B75" s="227" t="s">
        <v>5</v>
      </c>
      <c r="C75" s="218">
        <v>0</v>
      </c>
      <c r="D75" s="229" t="str">
        <f>C33</f>
        <v/>
      </c>
      <c r="E75" s="213"/>
    </row>
    <row r="76" spans="2:5" s="128" customFormat="1" x14ac:dyDescent="0.2">
      <c r="B76" s="218" t="s">
        <v>6</v>
      </c>
      <c r="C76" s="228" t="e">
        <f>IF(AND($C$32&gt;0,$C$33&lt;&gt;""),$C$32,"")</f>
        <v>#N/A</v>
      </c>
      <c r="D76" s="229" t="str">
        <f>C33</f>
        <v/>
      </c>
      <c r="E76" s="213"/>
    </row>
    <row r="77" spans="2:5" s="128" customFormat="1" x14ac:dyDescent="0.2">
      <c r="B77" s="218"/>
      <c r="C77" s="228"/>
      <c r="D77" s="229"/>
      <c r="E77" s="213"/>
    </row>
    <row r="78" spans="2:5" s="128" customFormat="1" x14ac:dyDescent="0.2">
      <c r="B78" s="230"/>
      <c r="C78" s="228"/>
      <c r="D78" s="229"/>
      <c r="E78" s="213"/>
    </row>
    <row r="79" spans="2:5" s="128" customFormat="1" x14ac:dyDescent="0.2">
      <c r="B79" s="218"/>
      <c r="C79" s="218"/>
      <c r="D79" s="218"/>
    </row>
    <row r="80" spans="2:5" s="128" customFormat="1" x14ac:dyDescent="0.2">
      <c r="B80" s="233"/>
      <c r="C80" s="233"/>
      <c r="D80" s="233"/>
    </row>
    <row r="81" spans="2:4" s="128" customFormat="1" x14ac:dyDescent="0.2">
      <c r="B81" s="233"/>
      <c r="C81" s="233"/>
      <c r="D81" s="233"/>
    </row>
    <row r="82" spans="2:4" s="128" customFormat="1" x14ac:dyDescent="0.2">
      <c r="B82" s="233"/>
      <c r="C82" s="233"/>
      <c r="D82" s="233"/>
    </row>
    <row r="83" spans="2:4" s="128" customFormat="1" x14ac:dyDescent="0.2">
      <c r="B83" s="233"/>
      <c r="C83" s="233"/>
      <c r="D83" s="233"/>
    </row>
    <row r="84" spans="2:4" s="128" customFormat="1" x14ac:dyDescent="0.2"/>
    <row r="85" spans="2:4" s="128" customFormat="1" x14ac:dyDescent="0.2"/>
    <row r="86" spans="2:4" s="128" customFormat="1" x14ac:dyDescent="0.2"/>
    <row r="87" spans="2:4" s="128" customFormat="1" x14ac:dyDescent="0.2"/>
    <row r="88" spans="2:4" s="128" customFormat="1" x14ac:dyDescent="0.2"/>
    <row r="89" spans="2:4" s="128" customFormat="1" x14ac:dyDescent="0.2"/>
    <row r="90" spans="2:4" s="128" customFormat="1" x14ac:dyDescent="0.2"/>
    <row r="91" spans="2:4" s="128" customFormat="1" x14ac:dyDescent="0.2"/>
    <row r="92" spans="2:4" s="128" customFormat="1" x14ac:dyDescent="0.2"/>
    <row r="93" spans="2:4" s="128" customFormat="1" x14ac:dyDescent="0.2"/>
    <row r="94" spans="2:4" s="128" customFormat="1" x14ac:dyDescent="0.2"/>
    <row r="95" spans="2:4" s="128" customFormat="1" x14ac:dyDescent="0.2"/>
    <row r="96" spans="2:4" s="128" customFormat="1" x14ac:dyDescent="0.2"/>
    <row r="97" s="128" customFormat="1" x14ac:dyDescent="0.2"/>
    <row r="98" s="128" customFormat="1" x14ac:dyDescent="0.2"/>
    <row r="99" s="128" customFormat="1" x14ac:dyDescent="0.2"/>
    <row r="100" s="128" customFormat="1" x14ac:dyDescent="0.2"/>
    <row r="101" s="128" customFormat="1" x14ac:dyDescent="0.2"/>
    <row r="102" s="128" customFormat="1" x14ac:dyDescent="0.2"/>
    <row r="103" s="128" customFormat="1" x14ac:dyDescent="0.2"/>
    <row r="104" s="128" customFormat="1" x14ac:dyDescent="0.2"/>
    <row r="105" s="128" customFormat="1" x14ac:dyDescent="0.2"/>
    <row r="106" s="128" customFormat="1" x14ac:dyDescent="0.2"/>
    <row r="107" s="128" customFormat="1" x14ac:dyDescent="0.2"/>
    <row r="108" s="128" customFormat="1" x14ac:dyDescent="0.2"/>
    <row r="109" s="128" customFormat="1" x14ac:dyDescent="0.2"/>
    <row r="110" s="128" customFormat="1" x14ac:dyDescent="0.2"/>
    <row r="111" s="128" customFormat="1" x14ac:dyDescent="0.2"/>
    <row r="112" s="128" customFormat="1" x14ac:dyDescent="0.2"/>
    <row r="113" s="128" customFormat="1" x14ac:dyDescent="0.2"/>
    <row r="114" s="128" customFormat="1" x14ac:dyDescent="0.2"/>
    <row r="115" s="128" customFormat="1" x14ac:dyDescent="0.2"/>
    <row r="116" s="128" customFormat="1" x14ac:dyDescent="0.2"/>
    <row r="117" s="128" customFormat="1" x14ac:dyDescent="0.2"/>
    <row r="118" s="128" customFormat="1" x14ac:dyDescent="0.2"/>
    <row r="119" s="128" customFormat="1" x14ac:dyDescent="0.2"/>
    <row r="120" s="128" customFormat="1" x14ac:dyDescent="0.2"/>
    <row r="121" s="128" customFormat="1" x14ac:dyDescent="0.2"/>
    <row r="122" s="128" customFormat="1" x14ac:dyDescent="0.2"/>
    <row r="123" s="128" customFormat="1" x14ac:dyDescent="0.2"/>
    <row r="124" s="128" customFormat="1" x14ac:dyDescent="0.2"/>
    <row r="125" s="128" customFormat="1" x14ac:dyDescent="0.2"/>
    <row r="126" s="128" customFormat="1" x14ac:dyDescent="0.2"/>
    <row r="127" s="128" customFormat="1" x14ac:dyDescent="0.2"/>
    <row r="128" s="128" customFormat="1" x14ac:dyDescent="0.2"/>
    <row r="129" s="128" customFormat="1" x14ac:dyDescent="0.2"/>
    <row r="130" s="128" customFormat="1" x14ac:dyDescent="0.2"/>
    <row r="131" s="128" customFormat="1" x14ac:dyDescent="0.2"/>
    <row r="132" s="128" customFormat="1" x14ac:dyDescent="0.2"/>
    <row r="133" s="128" customFormat="1" x14ac:dyDescent="0.2"/>
    <row r="134" s="128" customFormat="1" x14ac:dyDescent="0.2"/>
    <row r="135" s="128" customFormat="1" x14ac:dyDescent="0.2"/>
    <row r="136" s="128" customFormat="1" x14ac:dyDescent="0.2"/>
    <row r="137" s="128" customFormat="1" x14ac:dyDescent="0.2"/>
    <row r="138" s="128" customFormat="1" x14ac:dyDescent="0.2"/>
    <row r="139" s="128" customFormat="1" x14ac:dyDescent="0.2"/>
    <row r="140" s="128" customFormat="1" x14ac:dyDescent="0.2"/>
    <row r="141" s="128" customFormat="1" x14ac:dyDescent="0.2"/>
    <row r="142" s="128" customFormat="1" x14ac:dyDescent="0.2"/>
    <row r="143" s="128" customFormat="1" x14ac:dyDescent="0.2"/>
    <row r="144" s="128" customFormat="1" x14ac:dyDescent="0.2"/>
    <row r="145" s="128" customFormat="1" x14ac:dyDescent="0.2"/>
    <row r="146" s="128" customFormat="1" x14ac:dyDescent="0.2"/>
    <row r="147" s="128" customFormat="1" x14ac:dyDescent="0.2"/>
    <row r="148" s="128" customFormat="1" x14ac:dyDescent="0.2"/>
    <row r="149" s="128" customFormat="1" x14ac:dyDescent="0.2"/>
    <row r="150" s="128" customFormat="1" x14ac:dyDescent="0.2"/>
    <row r="151" s="128" customFormat="1" x14ac:dyDescent="0.2"/>
    <row r="152" s="128" customFormat="1" x14ac:dyDescent="0.2"/>
    <row r="153" s="128" customFormat="1" x14ac:dyDescent="0.2"/>
    <row r="154" s="128" customFormat="1" x14ac:dyDescent="0.2"/>
    <row r="155" s="128" customFormat="1" x14ac:dyDescent="0.2"/>
    <row r="156" s="128" customFormat="1" x14ac:dyDescent="0.2"/>
    <row r="157" s="128" customFormat="1" x14ac:dyDescent="0.2"/>
    <row r="158" s="128" customFormat="1" x14ac:dyDescent="0.2"/>
    <row r="159" s="128" customFormat="1" x14ac:dyDescent="0.2"/>
    <row r="160" s="128" customFormat="1" x14ac:dyDescent="0.2"/>
    <row r="161" s="128" customFormat="1" x14ac:dyDescent="0.2"/>
    <row r="162" s="128" customFormat="1" x14ac:dyDescent="0.2"/>
    <row r="163" s="128" customFormat="1" x14ac:dyDescent="0.2"/>
    <row r="164" s="128" customFormat="1" x14ac:dyDescent="0.2"/>
    <row r="165" s="128" customFormat="1" x14ac:dyDescent="0.2"/>
    <row r="166" s="128" customFormat="1" x14ac:dyDescent="0.2"/>
    <row r="167" s="128" customFormat="1" x14ac:dyDescent="0.2"/>
    <row r="168" s="128" customFormat="1" x14ac:dyDescent="0.2"/>
    <row r="169" s="128" customFormat="1" x14ac:dyDescent="0.2"/>
    <row r="170" s="128" customFormat="1" x14ac:dyDescent="0.2"/>
    <row r="171" s="128" customFormat="1" x14ac:dyDescent="0.2"/>
    <row r="172" s="128" customFormat="1" x14ac:dyDescent="0.2"/>
    <row r="173" s="128" customFormat="1" x14ac:dyDescent="0.2"/>
    <row r="174" s="128" customFormat="1" x14ac:dyDescent="0.2"/>
    <row r="175" s="128" customFormat="1" x14ac:dyDescent="0.2"/>
    <row r="176" s="128" customFormat="1" x14ac:dyDescent="0.2"/>
    <row r="177" s="128" customFormat="1" x14ac:dyDescent="0.2"/>
    <row r="178" s="128" customFormat="1" x14ac:dyDescent="0.2"/>
    <row r="179" s="128" customFormat="1" x14ac:dyDescent="0.2"/>
    <row r="180" s="128" customFormat="1" x14ac:dyDescent="0.2"/>
    <row r="181" s="128" customFormat="1" x14ac:dyDescent="0.2"/>
    <row r="182" s="128" customFormat="1" x14ac:dyDescent="0.2"/>
    <row r="183" s="128" customFormat="1" x14ac:dyDescent="0.2"/>
    <row r="184" s="128" customFormat="1" x14ac:dyDescent="0.2"/>
    <row r="185" s="128" customFormat="1" x14ac:dyDescent="0.2"/>
    <row r="186" s="128" customFormat="1" x14ac:dyDescent="0.2"/>
    <row r="187" s="128" customFormat="1" x14ac:dyDescent="0.2"/>
    <row r="188" s="128" customFormat="1" x14ac:dyDescent="0.2"/>
    <row r="189" s="128" customFormat="1" x14ac:dyDescent="0.2"/>
    <row r="190" s="128" customFormat="1" x14ac:dyDescent="0.2"/>
    <row r="191" s="128" customFormat="1" x14ac:dyDescent="0.2"/>
    <row r="192" s="128" customFormat="1" x14ac:dyDescent="0.2"/>
    <row r="193" s="128" customFormat="1" x14ac:dyDescent="0.2"/>
    <row r="194" s="128" customFormat="1" x14ac:dyDescent="0.2"/>
    <row r="195" s="128" customFormat="1" x14ac:dyDescent="0.2"/>
    <row r="196" s="128" customFormat="1" x14ac:dyDescent="0.2"/>
    <row r="197" s="128" customFormat="1" x14ac:dyDescent="0.2"/>
    <row r="198" s="128" customFormat="1" x14ac:dyDescent="0.2"/>
    <row r="199" s="128" customFormat="1" x14ac:dyDescent="0.2"/>
    <row r="200" s="128" customFormat="1" x14ac:dyDescent="0.2"/>
    <row r="201" s="128" customFormat="1" x14ac:dyDescent="0.2"/>
    <row r="202" s="128" customFormat="1" x14ac:dyDescent="0.2"/>
    <row r="203" s="128" customFormat="1" x14ac:dyDescent="0.2"/>
    <row r="204" s="128" customFormat="1" x14ac:dyDescent="0.2"/>
    <row r="205" s="128" customFormat="1" x14ac:dyDescent="0.2"/>
    <row r="206" s="128" customFormat="1" x14ac:dyDescent="0.2"/>
    <row r="207" s="128" customFormat="1" x14ac:dyDescent="0.2"/>
    <row r="208" s="128" customFormat="1" x14ac:dyDescent="0.2"/>
    <row r="209" s="128" customFormat="1" x14ac:dyDescent="0.2"/>
    <row r="210" s="128" customFormat="1" x14ac:dyDescent="0.2"/>
    <row r="211" s="128" customFormat="1" x14ac:dyDescent="0.2"/>
    <row r="212" s="128" customFormat="1" x14ac:dyDescent="0.2"/>
    <row r="213" s="128" customFormat="1" x14ac:dyDescent="0.2"/>
    <row r="214" s="128" customFormat="1" x14ac:dyDescent="0.2"/>
    <row r="215" s="128" customFormat="1" x14ac:dyDescent="0.2"/>
    <row r="216" s="128" customFormat="1" x14ac:dyDescent="0.2"/>
    <row r="217" s="128" customFormat="1" x14ac:dyDescent="0.2"/>
    <row r="218" s="128" customFormat="1" x14ac:dyDescent="0.2"/>
    <row r="219" s="128" customFormat="1" x14ac:dyDescent="0.2"/>
    <row r="220" s="128" customFormat="1" x14ac:dyDescent="0.2"/>
    <row r="221" s="128" customFormat="1" x14ac:dyDescent="0.2"/>
    <row r="222" s="128" customFormat="1" x14ac:dyDescent="0.2"/>
    <row r="223" s="128" customFormat="1" x14ac:dyDescent="0.2"/>
    <row r="224" s="128" customFormat="1" x14ac:dyDescent="0.2"/>
    <row r="225" spans="6:11" s="128" customFormat="1" x14ac:dyDescent="0.2"/>
    <row r="226" spans="6:11" s="128" customFormat="1" x14ac:dyDescent="0.2"/>
    <row r="227" spans="6:11" s="128" customFormat="1" x14ac:dyDescent="0.2"/>
    <row r="228" spans="6:11" s="128" customFormat="1" x14ac:dyDescent="0.2"/>
    <row r="229" spans="6:11" s="128" customFormat="1" x14ac:dyDescent="0.2">
      <c r="F229" s="23"/>
      <c r="G229" s="23"/>
      <c r="H229" s="23"/>
      <c r="I229" s="23"/>
      <c r="J229" s="23"/>
      <c r="K229" s="23"/>
    </row>
    <row r="230" spans="6:11" s="128" customFormat="1" x14ac:dyDescent="0.2">
      <c r="F230" s="23"/>
      <c r="G230" s="23"/>
      <c r="H230" s="23"/>
      <c r="I230" s="23"/>
      <c r="J230" s="23"/>
      <c r="K230" s="23"/>
    </row>
    <row r="231" spans="6:11" s="128" customFormat="1" x14ac:dyDescent="0.2">
      <c r="F231" s="23"/>
      <c r="G231" s="23"/>
      <c r="H231" s="23"/>
      <c r="I231" s="23"/>
      <c r="J231" s="23"/>
      <c r="K231" s="23"/>
    </row>
    <row r="232" spans="6:11" s="128" customFormat="1" x14ac:dyDescent="0.2">
      <c r="F232" s="23"/>
      <c r="G232" s="23"/>
      <c r="H232" s="23"/>
      <c r="I232" s="23"/>
      <c r="J232" s="23"/>
      <c r="K232" s="23"/>
    </row>
    <row r="233" spans="6:11" s="128" customFormat="1" x14ac:dyDescent="0.2">
      <c r="F233" s="23"/>
      <c r="G233" s="23"/>
      <c r="H233" s="23"/>
      <c r="I233" s="23"/>
      <c r="J233" s="23"/>
      <c r="K233" s="23"/>
    </row>
    <row r="234" spans="6:11" s="128" customFormat="1" x14ac:dyDescent="0.2">
      <c r="F234" s="23"/>
      <c r="G234" s="23"/>
      <c r="H234" s="23"/>
      <c r="I234" s="23"/>
      <c r="J234" s="23"/>
      <c r="K234" s="23"/>
    </row>
    <row r="235" spans="6:11" s="128" customFormat="1" x14ac:dyDescent="0.2">
      <c r="F235" s="23"/>
      <c r="G235" s="23"/>
      <c r="H235" s="23"/>
      <c r="I235" s="23"/>
      <c r="J235" s="23"/>
      <c r="K235" s="23"/>
    </row>
    <row r="236" spans="6:11" s="128" customFormat="1" x14ac:dyDescent="0.2">
      <c r="F236" s="23"/>
      <c r="G236" s="23"/>
      <c r="H236" s="23"/>
      <c r="I236" s="23"/>
      <c r="J236" s="23"/>
      <c r="K236" s="23"/>
    </row>
    <row r="237" spans="6:11" s="128" customFormat="1" x14ac:dyDescent="0.2">
      <c r="F237" s="23"/>
      <c r="G237" s="23"/>
      <c r="H237" s="23"/>
      <c r="I237" s="23"/>
      <c r="J237" s="23"/>
      <c r="K237" s="23"/>
    </row>
    <row r="238" spans="6:11" s="128" customFormat="1" x14ac:dyDescent="0.2">
      <c r="F238" s="23"/>
      <c r="G238" s="23"/>
      <c r="H238" s="23"/>
      <c r="I238" s="23"/>
      <c r="J238" s="23"/>
      <c r="K238" s="23"/>
    </row>
    <row r="239" spans="6:11" s="128" customFormat="1" x14ac:dyDescent="0.2">
      <c r="F239" s="23"/>
      <c r="G239" s="23"/>
      <c r="H239" s="23"/>
      <c r="I239" s="23"/>
      <c r="J239" s="23"/>
      <c r="K239" s="23"/>
    </row>
    <row r="240" spans="6:11" s="128" customFormat="1" x14ac:dyDescent="0.2">
      <c r="F240" s="23"/>
      <c r="G240" s="23"/>
      <c r="H240" s="23"/>
      <c r="I240" s="23"/>
      <c r="J240" s="23"/>
      <c r="K240" s="23"/>
    </row>
  </sheetData>
  <sheetProtection algorithmName="SHA-512" hashValue="k3VdwT5Lrzy5orFJDtBD5oDpAn/XjSe2vphH5CaPPyu9WAwB4JjgkR17wBbQvF9Y5QjWGy2AJlZljAvoMBQZ5g==" saltValue="HvHd5/ZGlDtLDnCzT99vOQ==" spinCount="100000" sheet="1" objects="1" scenarios="1"/>
  <mergeCells count="17">
    <mergeCell ref="G14:J16"/>
    <mergeCell ref="C44:C45"/>
    <mergeCell ref="A60:D63"/>
    <mergeCell ref="C57:D57"/>
    <mergeCell ref="C58:D58"/>
    <mergeCell ref="B54:D54"/>
    <mergeCell ref="A52:D52"/>
    <mergeCell ref="G17:J20"/>
    <mergeCell ref="B1:E1"/>
    <mergeCell ref="B20:D20"/>
    <mergeCell ref="C55:D55"/>
    <mergeCell ref="C56:D56"/>
    <mergeCell ref="B44:B45"/>
    <mergeCell ref="B25:D25"/>
    <mergeCell ref="B26:D29"/>
    <mergeCell ref="B2:E2"/>
    <mergeCell ref="B23:D23"/>
  </mergeCells>
  <conditionalFormatting sqref="C13">
    <cfRule type="expression" dxfId="9" priority="11">
      <formula>$D$11=1</formula>
    </cfRule>
  </conditionalFormatting>
  <conditionalFormatting sqref="D13">
    <cfRule type="expression" dxfId="8" priority="10">
      <formula>$D$11=1</formula>
    </cfRule>
  </conditionalFormatting>
  <conditionalFormatting sqref="C15">
    <cfRule type="expression" dxfId="7" priority="9">
      <formula>$D$11=2</formula>
    </cfRule>
  </conditionalFormatting>
  <conditionalFormatting sqref="D15">
    <cfRule type="expression" dxfId="6" priority="8">
      <formula>$D$11=2</formula>
    </cfRule>
  </conditionalFormatting>
  <conditionalFormatting sqref="C17:C18">
    <cfRule type="expression" dxfId="5" priority="7">
      <formula>$D$11=3</formula>
    </cfRule>
  </conditionalFormatting>
  <conditionalFormatting sqref="D17:D18">
    <cfRule type="expression" dxfId="4" priority="6">
      <formula>$D$11=3</formula>
    </cfRule>
  </conditionalFormatting>
  <conditionalFormatting sqref="B19:C19">
    <cfRule type="expression" dxfId="3" priority="4">
      <formula>$D$11=3</formula>
    </cfRule>
  </conditionalFormatting>
  <conditionalFormatting sqref="D19">
    <cfRule type="expression" dxfId="2" priority="3">
      <formula>$D$11=3</formula>
    </cfRule>
  </conditionalFormatting>
  <conditionalFormatting sqref="B20:D20">
    <cfRule type="expression" dxfId="1" priority="2">
      <formula>$D$11=3</formula>
    </cfRule>
  </conditionalFormatting>
  <conditionalFormatting sqref="C32">
    <cfRule type="expression" dxfId="0" priority="1">
      <formula>$D$11=1</formula>
    </cfRule>
  </conditionalFormatting>
  <dataValidations count="8">
    <dataValidation type="decimal" allowBlank="1" showInputMessage="1" showErrorMessage="1" error="Please enter a decimal between 0% and 50%." sqref="C18" xr:uid="{6E971BDB-CAA5-4ACC-B170-215B2CAA6D7C}">
      <formula1>0</formula1>
      <formula2>0.5</formula2>
    </dataValidation>
    <dataValidation type="decimal" allowBlank="1" showInputMessage="1" showErrorMessage="1" error="Please enter a percentage between 0% and 100%." sqref="C44 C41 C34 C24" xr:uid="{5006A2C2-3871-41FD-86A7-BD80A3C0EEE3}">
      <formula1>0</formula1>
      <formula2>1</formula2>
    </dataValidation>
    <dataValidation type="decimal" operator="greaterThanOrEqual" allowBlank="1" showInputMessage="1" showErrorMessage="1" error="Please enter a non-negative number." sqref="C43 C19" xr:uid="{779046A5-90F3-43AB-92E4-DEB4B9CF12BA}">
      <formula1>0</formula1>
    </dataValidation>
    <dataValidation type="whole" allowBlank="1" showInputMessage="1" showErrorMessage="1" error="Please enter a whole number between 0 and 30,000. This should be the monthly consumption amount by which the reference bill is computed." sqref="C17" xr:uid="{1711D466-477B-435F-8B32-7C5B88D4E786}">
      <formula1>0</formula1>
      <formula2>30000</formula2>
    </dataValidation>
    <dataValidation type="decimal" allowBlank="1" showErrorMessage="1" error="Enter maximum annual household that would be eligible for bill payment assistance (up to $100,000)." sqref="C15" xr:uid="{E981507A-E624-4B75-B48E-77DF3B6EA3E8}">
      <formula1>0</formula1>
      <formula2>100000</formula2>
    </dataValidation>
    <dataValidation type="decimal" allowBlank="1" showInputMessage="1" showErrorMessage="1" error="Enter a non-zero amount of maximum financial assistance (limit $9,999)." sqref="C22" xr:uid="{19770C82-66A8-4F4F-B84F-E94AC5371391}">
      <formula1>0</formula1>
      <formula2>9999</formula2>
    </dataValidation>
    <dataValidation allowBlank="1" showInputMessage="1" showErrorMessage="1" error="Please enter a percentage between 0% and 100%." sqref="C38" xr:uid="{9867E727-B69E-4B4A-8E80-48E1AD927CB2}"/>
    <dataValidation type="decimal" allowBlank="1" showInputMessage="1" showErrorMessage="1" error="Please enter a non-zero dollar amount." sqref="C39:C40" xr:uid="{A69D344B-A93F-48FB-875B-EB64F14785AC}">
      <formula1>0</formula1>
      <formula2>999999999</formula2>
    </dataValidation>
  </dataValidations>
  <pageMargins left="0.75" right="0.75" top="1" bottom="1" header="0.5" footer="0.5"/>
  <pageSetup scale="67" fitToWidth="2" orientation="portrait" horizontalDpi="4294967292" verticalDpi="4294967292" r:id="rId1"/>
  <headerFooter alignWithMargins="0">
    <oddFooter>&amp;C&amp;8&amp;K00-048The Bill Payment Assistance Program Cost Estimation tool was developed by the Environmental Finance Center at the University of North Carolina, Chapel Hill, 
and is available to download and use for free at http://efc.sog.unc.edu</oddFooter>
  </headerFooter>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1</xdr:col>
                    <xdr:colOff>9525</xdr:colOff>
                    <xdr:row>12</xdr:row>
                    <xdr:rowOff>9525</xdr:rowOff>
                  </from>
                  <to>
                    <xdr:col>1</xdr:col>
                    <xdr:colOff>4486275</xdr:colOff>
                    <xdr:row>13</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1</xdr:col>
                    <xdr:colOff>9525</xdr:colOff>
                    <xdr:row>14</xdr:row>
                    <xdr:rowOff>9525</xdr:rowOff>
                  </from>
                  <to>
                    <xdr:col>1</xdr:col>
                    <xdr:colOff>4486275</xdr:colOff>
                    <xdr:row>15</xdr:row>
                    <xdr:rowOff>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1</xdr:col>
                    <xdr:colOff>9525</xdr:colOff>
                    <xdr:row>16</xdr:row>
                    <xdr:rowOff>0</xdr:rowOff>
                  </from>
                  <to>
                    <xdr:col>1</xdr:col>
                    <xdr:colOff>4486275</xdr:colOff>
                    <xdr:row>16</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ErrorMessage="1" error="Please select from the dropdown list" xr:uid="{8F27F95C-5687-406B-AFB5-A538D4A851EA}">
          <x14:formula1>
            <xm:f>'1-Community Details'!$Y$77:$Y$84</xm:f>
          </x14:formula1>
          <xm:sqref>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 Page</vt:lpstr>
      <vt:lpstr>1-Community Details</vt:lpstr>
      <vt:lpstr>2-Assistance Program Details</vt:lpstr>
      <vt:lpstr>'1-Community Details'!Print_Area</vt:lpstr>
      <vt:lpstr>'2-Assistance Program Details'!Print_Area</vt:lpstr>
      <vt:lpstr>'Cover Page'!Print_Area</vt:lpstr>
      <vt:lpstr>'1-Community Details'!Print_Titles</vt:lpstr>
      <vt:lpstr>'2-Assistance Program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Eskaf, Shadi</dc:creator>
  <cp:lastModifiedBy>Shadi Eskaf</cp:lastModifiedBy>
  <cp:lastPrinted>2021-02-09T17:21:15Z</cp:lastPrinted>
  <dcterms:created xsi:type="dcterms:W3CDTF">2007-06-13T21:48:30Z</dcterms:created>
  <dcterms:modified xsi:type="dcterms:W3CDTF">2021-02-09T17:33:35Z</dcterms:modified>
</cp:coreProperties>
</file>