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7320" activeTab="0"/>
  </bookViews>
  <sheets>
    <sheet name="Loan Analysis" sheetId="1" r:id="rId1"/>
  </sheets>
  <definedNames>
    <definedName name="_xlnm.Print_Area" localSheetId="0">'Loan Analysis'!$B$1:$H$46</definedName>
    <definedName name="solver_adj" localSheetId="0" hidden="1">'Loan Analysis'!#REF!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'Loan Analysis'!#REF!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444569</definedName>
  </definedNames>
  <calcPr fullCalcOnLoad="1"/>
</workbook>
</file>

<file path=xl/sharedStrings.xml><?xml version="1.0" encoding="utf-8"?>
<sst xmlns="http://schemas.openxmlformats.org/spreadsheetml/2006/main" count="21" uniqueCount="20">
  <si>
    <t>Interest Rate:</t>
  </si>
  <si>
    <t>Term (Years)</t>
  </si>
  <si>
    <t>(*) Color Explanation:</t>
  </si>
  <si>
    <t>Input Summary</t>
  </si>
  <si>
    <r>
      <t>Blue</t>
    </r>
    <r>
      <rPr>
        <sz val="12"/>
        <rFont val="Arial"/>
        <family val="2"/>
      </rPr>
      <t>: Data to be entered, can be changed</t>
    </r>
  </si>
  <si>
    <r>
      <t>Black</t>
    </r>
    <r>
      <rPr>
        <sz val="12"/>
        <rFont val="Arial"/>
        <family val="2"/>
      </rPr>
      <t xml:space="preserve">: Automatically calucated data; do not change. </t>
    </r>
  </si>
  <si>
    <t>Total</t>
  </si>
  <si>
    <t>Loan Year</t>
  </si>
  <si>
    <t>Loan Repayment Schedule</t>
  </si>
  <si>
    <t>Outstanding Principal</t>
  </si>
  <si>
    <t>Principal Payment (Annual)</t>
  </si>
  <si>
    <t>Interest Payment  (Annual)</t>
  </si>
  <si>
    <t>Total Payment  (Annual)</t>
  </si>
  <si>
    <t>Equal payments</t>
  </si>
  <si>
    <t>Declining Payments</t>
  </si>
  <si>
    <t>Cost per User (Annual)</t>
  </si>
  <si>
    <t>Loan Amount</t>
  </si>
  <si>
    <t>Number of Users</t>
  </si>
  <si>
    <t>PV Annual Payment</t>
  </si>
  <si>
    <t>Future Value 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</si>
</sst>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%"/>
    <numFmt numFmtId="167" formatCode="0.0%"/>
    <numFmt numFmtId="168" formatCode="#,##0.00000"/>
    <numFmt numFmtId="169" formatCode="&quot;$&quot;#,##0"/>
    <numFmt numFmtId="170" formatCode="&quot;$&quot;#,##0.0"/>
    <numFmt numFmtId="171" formatCode="#,##0.0"/>
    <numFmt numFmtId="172" formatCode="0.0"/>
    <numFmt numFmtId="173" formatCode="&quot;$&quot;#,##0.00"/>
    <numFmt numFmtId="174" formatCode="&quot;$&quot;#,##0.0_);\(&quot;$&quot;#,##0.0\)"/>
    <numFmt numFmtId="175" formatCode="#,##0.0_);\(#,##0.0\)"/>
  </numFmts>
  <fonts count="15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left" indent="1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left" indent="1"/>
    </xf>
    <xf numFmtId="164" fontId="6" fillId="0" borderId="0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6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4" fontId="9" fillId="0" borderId="0" xfId="0" applyFont="1" applyAlignment="1">
      <alignment horizontal="center" wrapText="1"/>
    </xf>
    <xf numFmtId="37" fontId="9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4" fontId="5" fillId="0" borderId="1" xfId="0" applyFont="1" applyBorder="1" applyAlignment="1">
      <alignment/>
    </xf>
    <xf numFmtId="5" fontId="9" fillId="0" borderId="2" xfId="0" applyNumberFormat="1" applyFont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7" fontId="9" fillId="3" borderId="1" xfId="0" applyNumberFormat="1" applyFont="1" applyFill="1" applyBorder="1" applyAlignment="1">
      <alignment horizontal="center"/>
    </xf>
    <xf numFmtId="37" fontId="9" fillId="3" borderId="4" xfId="0" applyNumberFormat="1" applyFont="1" applyFill="1" applyBorder="1" applyAlignment="1">
      <alignment horizontal="center"/>
    </xf>
    <xf numFmtId="164" fontId="6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wrapText="1"/>
    </xf>
    <xf numFmtId="164" fontId="9" fillId="0" borderId="3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12" fillId="0" borderId="0" xfId="0" applyFont="1" applyAlignment="1">
      <alignment/>
    </xf>
    <xf numFmtId="164" fontId="12" fillId="0" borderId="3" xfId="0" applyFont="1" applyBorder="1" applyAlignment="1">
      <alignment/>
    </xf>
    <xf numFmtId="5" fontId="13" fillId="0" borderId="1" xfId="0" applyNumberFormat="1" applyFont="1" applyBorder="1" applyAlignment="1">
      <alignment horizontal="left"/>
    </xf>
    <xf numFmtId="164" fontId="12" fillId="0" borderId="6" xfId="0" applyFont="1" applyBorder="1" applyAlignment="1">
      <alignment/>
    </xf>
    <xf numFmtId="164" fontId="13" fillId="0" borderId="4" xfId="0" applyFont="1" applyBorder="1" applyAlignment="1">
      <alignment horizontal="left"/>
    </xf>
    <xf numFmtId="167" fontId="13" fillId="0" borderId="4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64" fontId="12" fillId="0" borderId="7" xfId="0" applyFont="1" applyBorder="1" applyAlignment="1">
      <alignment/>
    </xf>
    <xf numFmtId="1" fontId="13" fillId="0" borderId="5" xfId="0" applyNumberFormat="1" applyFont="1" applyBorder="1" applyAlignment="1">
      <alignment horizontal="left"/>
    </xf>
    <xf numFmtId="164" fontId="14" fillId="0" borderId="3" xfId="0" applyFont="1" applyBorder="1" applyAlignment="1">
      <alignment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65" zoomScaleNormal="65" workbookViewId="0" topLeftCell="B1">
      <selection activeCell="J21" sqref="J21"/>
    </sheetView>
  </sheetViews>
  <sheetFormatPr defaultColWidth="9.00390625" defaultRowHeight="12.75" outlineLevelRow="1" outlineLevelCol="1"/>
  <cols>
    <col min="1" max="1" width="4.125" style="2" hidden="1" customWidth="1" outlineLevel="1"/>
    <col min="2" max="2" width="20.00390625" style="2" customWidth="1" collapsed="1"/>
    <col min="3" max="3" width="19.00390625" style="2" customWidth="1"/>
    <col min="4" max="4" width="20.125" style="2" customWidth="1"/>
    <col min="5" max="5" width="21.25390625" style="2" customWidth="1"/>
    <col min="6" max="6" width="14.875" style="2" customWidth="1"/>
    <col min="7" max="7" width="15.25390625" style="2" customWidth="1"/>
    <col min="8" max="8" width="20.875" style="2" customWidth="1"/>
    <col min="9" max="9" width="20.50390625" style="2" customWidth="1"/>
    <col min="10" max="10" width="19.00390625" style="2" customWidth="1"/>
    <col min="11" max="11" width="13.125" style="2" customWidth="1"/>
    <col min="12" max="12" width="14.625" style="2" customWidth="1"/>
    <col min="13" max="13" width="14.125" style="2" customWidth="1"/>
    <col min="14" max="16384" width="8.875" style="2" customWidth="1"/>
  </cols>
  <sheetData>
    <row r="1" spans="2:13" s="1" customFormat="1" ht="20.25">
      <c r="B1" s="41" t="s">
        <v>3</v>
      </c>
      <c r="C1" s="21"/>
      <c r="D1"/>
      <c r="E1"/>
      <c r="F1"/>
      <c r="G1"/>
      <c r="H1"/>
      <c r="I1"/>
      <c r="J1"/>
      <c r="K1"/>
      <c r="L1"/>
      <c r="M1"/>
    </row>
    <row r="2" spans="2:13" s="32" customFormat="1" ht="18">
      <c r="B2" s="33" t="s">
        <v>16</v>
      </c>
      <c r="C2" s="34">
        <v>350000</v>
      </c>
      <c r="D2"/>
      <c r="E2"/>
      <c r="F2"/>
      <c r="G2"/>
      <c r="H2"/>
      <c r="I2"/>
      <c r="J2"/>
      <c r="K2"/>
      <c r="L2"/>
      <c r="M2"/>
    </row>
    <row r="3" spans="2:13" s="32" customFormat="1" ht="18">
      <c r="B3" s="35" t="s">
        <v>1</v>
      </c>
      <c r="C3" s="36">
        <v>15</v>
      </c>
      <c r="D3"/>
      <c r="E3"/>
      <c r="F3"/>
      <c r="G3"/>
      <c r="H3"/>
      <c r="I3"/>
      <c r="J3"/>
      <c r="K3"/>
      <c r="L3"/>
      <c r="M3"/>
    </row>
    <row r="4" spans="2:13" s="32" customFormat="1" ht="18">
      <c r="B4" s="35" t="s">
        <v>0</v>
      </c>
      <c r="C4" s="37">
        <v>0.07</v>
      </c>
      <c r="D4"/>
      <c r="E4"/>
      <c r="F4"/>
      <c r="G4"/>
      <c r="H4"/>
      <c r="I4"/>
      <c r="J4"/>
      <c r="K4"/>
      <c r="L4"/>
      <c r="M4"/>
    </row>
    <row r="5" spans="2:13" s="32" customFormat="1" ht="18">
      <c r="B5" s="35" t="s">
        <v>7</v>
      </c>
      <c r="C5" s="38">
        <v>2007</v>
      </c>
      <c r="D5"/>
      <c r="E5"/>
      <c r="F5"/>
      <c r="G5"/>
      <c r="H5"/>
      <c r="I5"/>
      <c r="J5"/>
      <c r="K5"/>
      <c r="L5"/>
      <c r="M5"/>
    </row>
    <row r="6" spans="2:13" s="32" customFormat="1" ht="18">
      <c r="B6" s="39" t="s">
        <v>17</v>
      </c>
      <c r="C6" s="40">
        <v>200</v>
      </c>
      <c r="D6"/>
      <c r="E6"/>
      <c r="F6"/>
      <c r="G6"/>
      <c r="H6"/>
      <c r="I6"/>
      <c r="J6"/>
      <c r="K6"/>
      <c r="L6"/>
      <c r="M6"/>
    </row>
    <row r="7" spans="2:13" ht="15">
      <c r="B7" s="8"/>
      <c r="C7" s="8"/>
      <c r="D7"/>
      <c r="E7"/>
      <c r="F7"/>
      <c r="G7"/>
      <c r="H7"/>
      <c r="I7"/>
      <c r="J7"/>
      <c r="K7"/>
      <c r="L7"/>
      <c r="M7"/>
    </row>
    <row r="8" spans="4:8" ht="15">
      <c r="D8" s="6"/>
      <c r="E8" s="6"/>
      <c r="F8" s="6"/>
      <c r="H8" s="18"/>
    </row>
    <row r="9" spans="2:11" ht="15">
      <c r="B9" s="9"/>
      <c r="C9" s="19"/>
      <c r="D9" s="8"/>
      <c r="E9" s="8"/>
      <c r="F9" s="8"/>
      <c r="G9" s="8"/>
      <c r="H9" s="20" t="s">
        <v>14</v>
      </c>
      <c r="I9" s="7" t="s">
        <v>13</v>
      </c>
      <c r="K9" s="11"/>
    </row>
    <row r="10" spans="2:10" s="14" customFormat="1" ht="31.5" customHeight="1">
      <c r="B10" s="28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18</v>
      </c>
      <c r="H10" s="15" t="s">
        <v>15</v>
      </c>
      <c r="I10" s="27" t="s">
        <v>15</v>
      </c>
      <c r="J10" s="16"/>
    </row>
    <row r="11" spans="1:10" ht="15">
      <c r="A11" s="10">
        <v>1</v>
      </c>
      <c r="B11" s="29">
        <f>C5+1</f>
        <v>2008</v>
      </c>
      <c r="C11" s="22">
        <f aca="true" t="shared" si="0" ref="C11:C40">IF(B11-$B$11&lt;$C$3,$C$2-D11*(A11-1),0)</f>
        <v>350000</v>
      </c>
      <c r="D11" s="22">
        <f aca="true" t="shared" si="1" ref="D11:D40">IF(B11-$B$11&lt;$C$3,$C$2/$C$3,0)</f>
        <v>23333.333333333332</v>
      </c>
      <c r="E11" s="22">
        <f aca="true" t="shared" si="2" ref="E11:E40">C11*$C$4</f>
        <v>24500.000000000004</v>
      </c>
      <c r="F11" s="22">
        <f>E11+D11</f>
        <v>47833.333333333336</v>
      </c>
      <c r="G11" s="22">
        <f>F11/POWER(1+$C$4,A11)</f>
        <v>44704.04984423676</v>
      </c>
      <c r="H11" s="23">
        <f aca="true" t="shared" si="3" ref="H11:H40">F11/$C$6</f>
        <v>239.16666666666669</v>
      </c>
      <c r="I11" s="25">
        <f>IF(B11-$B$11&lt;$C$3,-PMT($C$4,$C$3,$C$2),0)/$C$6</f>
        <v>192.1405932267614</v>
      </c>
      <c r="J11" s="43"/>
    </row>
    <row r="12" spans="1:10" ht="15">
      <c r="A12" s="10">
        <f>A11+1</f>
        <v>2</v>
      </c>
      <c r="B12" s="30">
        <f>B11+1</f>
        <v>2009</v>
      </c>
      <c r="C12" s="17">
        <f t="shared" si="0"/>
        <v>326666.6666666667</v>
      </c>
      <c r="D12" s="17">
        <f t="shared" si="1"/>
        <v>23333.333333333332</v>
      </c>
      <c r="E12" s="17">
        <f t="shared" si="2"/>
        <v>22866.66666666667</v>
      </c>
      <c r="F12" s="17">
        <f aca="true" t="shared" si="4" ref="F12:F40">E12+D12</f>
        <v>46200</v>
      </c>
      <c r="G12" s="17">
        <f>F12/POWER(1+$C$4,A12)</f>
        <v>40352.86924622238</v>
      </c>
      <c r="H12" s="24">
        <f t="shared" si="3"/>
        <v>231</v>
      </c>
      <c r="I12" s="26">
        <f>IF(B12-$B$11&lt;$C$3,-PMT($C$4,$C$3,$C$2),0)/$C$6</f>
        <v>192.1405932267614</v>
      </c>
      <c r="J12" s="11"/>
    </row>
    <row r="13" spans="1:10" ht="15">
      <c r="A13" s="10">
        <f aca="true" t="shared" si="5" ref="A13:B40">A12+1</f>
        <v>3</v>
      </c>
      <c r="B13" s="30">
        <f t="shared" si="5"/>
        <v>2010</v>
      </c>
      <c r="C13" s="17">
        <f t="shared" si="0"/>
        <v>303333.3333333333</v>
      </c>
      <c r="D13" s="17">
        <f t="shared" si="1"/>
        <v>23333.333333333332</v>
      </c>
      <c r="E13" s="17">
        <f t="shared" si="2"/>
        <v>21233.333333333336</v>
      </c>
      <c r="F13" s="17">
        <f t="shared" si="4"/>
        <v>44566.66666666667</v>
      </c>
      <c r="G13" s="17">
        <f aca="true" t="shared" si="6" ref="G13:G40">F13/POWER(1+$C$4,A13)</f>
        <v>36379.67538010231</v>
      </c>
      <c r="H13" s="24">
        <f t="shared" si="3"/>
        <v>222.83333333333337</v>
      </c>
      <c r="I13" s="26">
        <f aca="true" t="shared" si="7" ref="I13:I40">IF(B13-$B$11&lt;$C$3,-PMT($C$4,$C$3,$C$2),0)/$C$6</f>
        <v>192.1405932267614</v>
      </c>
      <c r="J13" s="11"/>
    </row>
    <row r="14" spans="1:10" ht="15">
      <c r="A14" s="10">
        <f t="shared" si="5"/>
        <v>4</v>
      </c>
      <c r="B14" s="30">
        <f t="shared" si="5"/>
        <v>2011</v>
      </c>
      <c r="C14" s="17">
        <f t="shared" si="0"/>
        <v>280000</v>
      </c>
      <c r="D14" s="17">
        <f t="shared" si="1"/>
        <v>23333.333333333332</v>
      </c>
      <c r="E14" s="17">
        <f t="shared" si="2"/>
        <v>19600.000000000004</v>
      </c>
      <c r="F14" s="17">
        <f t="shared" si="4"/>
        <v>42933.333333333336</v>
      </c>
      <c r="G14" s="17">
        <f t="shared" si="6"/>
        <v>32753.634437240416</v>
      </c>
      <c r="H14" s="24">
        <f t="shared" si="3"/>
        <v>214.66666666666669</v>
      </c>
      <c r="I14" s="26">
        <f t="shared" si="7"/>
        <v>192.1405932267614</v>
      </c>
      <c r="J14" s="11"/>
    </row>
    <row r="15" spans="1:10" ht="15">
      <c r="A15" s="10">
        <f t="shared" si="5"/>
        <v>5</v>
      </c>
      <c r="B15" s="30">
        <f t="shared" si="5"/>
        <v>2012</v>
      </c>
      <c r="C15" s="17">
        <f t="shared" si="0"/>
        <v>256666.6666666667</v>
      </c>
      <c r="D15" s="17">
        <f t="shared" si="1"/>
        <v>23333.333333333332</v>
      </c>
      <c r="E15" s="17">
        <f t="shared" si="2"/>
        <v>17966.66666666667</v>
      </c>
      <c r="F15" s="17">
        <f t="shared" si="4"/>
        <v>41300</v>
      </c>
      <c r="G15" s="17">
        <f t="shared" si="6"/>
        <v>29446.329212675504</v>
      </c>
      <c r="H15" s="24">
        <f t="shared" si="3"/>
        <v>206.5</v>
      </c>
      <c r="I15" s="26">
        <f t="shared" si="7"/>
        <v>192.1405932267614</v>
      </c>
      <c r="J15" s="11"/>
    </row>
    <row r="16" spans="1:10" ht="15">
      <c r="A16" s="10">
        <f t="shared" si="5"/>
        <v>6</v>
      </c>
      <c r="B16" s="30">
        <f t="shared" si="5"/>
        <v>2013</v>
      </c>
      <c r="C16" s="17">
        <f t="shared" si="0"/>
        <v>233333.33333333334</v>
      </c>
      <c r="D16" s="17">
        <f t="shared" si="1"/>
        <v>23333.333333333332</v>
      </c>
      <c r="E16" s="17">
        <f t="shared" si="2"/>
        <v>16333.333333333336</v>
      </c>
      <c r="F16" s="17">
        <f t="shared" si="4"/>
        <v>39666.66666666667</v>
      </c>
      <c r="G16" s="17">
        <f t="shared" si="6"/>
        <v>26431.574878055002</v>
      </c>
      <c r="H16" s="24">
        <f t="shared" si="3"/>
        <v>198.33333333333337</v>
      </c>
      <c r="I16" s="26">
        <f t="shared" si="7"/>
        <v>192.1405932267614</v>
      </c>
      <c r="J16" s="11"/>
    </row>
    <row r="17" spans="1:10" ht="15">
      <c r="A17" s="10">
        <f t="shared" si="5"/>
        <v>7</v>
      </c>
      <c r="B17" s="30">
        <f t="shared" si="5"/>
        <v>2014</v>
      </c>
      <c r="C17" s="17">
        <f t="shared" si="0"/>
        <v>210000</v>
      </c>
      <c r="D17" s="17">
        <f t="shared" si="1"/>
        <v>23333.333333333332</v>
      </c>
      <c r="E17" s="17">
        <f t="shared" si="2"/>
        <v>14700.000000000002</v>
      </c>
      <c r="F17" s="17">
        <f t="shared" si="4"/>
        <v>38033.333333333336</v>
      </c>
      <c r="G17" s="17">
        <f t="shared" si="6"/>
        <v>23685.24851634395</v>
      </c>
      <c r="H17" s="24">
        <f t="shared" si="3"/>
        <v>190.16666666666669</v>
      </c>
      <c r="I17" s="26">
        <f t="shared" si="7"/>
        <v>192.1405932267614</v>
      </c>
      <c r="J17" s="11"/>
    </row>
    <row r="18" spans="1:10" ht="15">
      <c r="A18" s="10">
        <f t="shared" si="5"/>
        <v>8</v>
      </c>
      <c r="B18" s="30">
        <f t="shared" si="5"/>
        <v>2015</v>
      </c>
      <c r="C18" s="17">
        <f t="shared" si="0"/>
        <v>186666.6666666667</v>
      </c>
      <c r="D18" s="17">
        <f t="shared" si="1"/>
        <v>23333.333333333332</v>
      </c>
      <c r="E18" s="17">
        <f t="shared" si="2"/>
        <v>13066.66666666667</v>
      </c>
      <c r="F18" s="17">
        <f t="shared" si="4"/>
        <v>36400</v>
      </c>
      <c r="G18" s="17">
        <f t="shared" si="6"/>
        <v>21185.1314061674</v>
      </c>
      <c r="H18" s="24">
        <f t="shared" si="3"/>
        <v>182</v>
      </c>
      <c r="I18" s="26">
        <f t="shared" si="7"/>
        <v>192.1405932267614</v>
      </c>
      <c r="J18" s="11"/>
    </row>
    <row r="19" spans="1:10" ht="15">
      <c r="A19" s="10">
        <f t="shared" si="5"/>
        <v>9</v>
      </c>
      <c r="B19" s="30">
        <f t="shared" si="5"/>
        <v>2016</v>
      </c>
      <c r="C19" s="17">
        <f t="shared" si="0"/>
        <v>163333.33333333334</v>
      </c>
      <c r="D19" s="17">
        <f t="shared" si="1"/>
        <v>23333.333333333332</v>
      </c>
      <c r="E19" s="17">
        <f t="shared" si="2"/>
        <v>11433.333333333336</v>
      </c>
      <c r="F19" s="17">
        <f t="shared" si="4"/>
        <v>34766.66666666667</v>
      </c>
      <c r="G19" s="17">
        <f t="shared" si="6"/>
        <v>18910.76311717555</v>
      </c>
      <c r="H19" s="24">
        <f t="shared" si="3"/>
        <v>173.83333333333337</v>
      </c>
      <c r="I19" s="26">
        <f t="shared" si="7"/>
        <v>192.1405932267614</v>
      </c>
      <c r="J19" s="11"/>
    </row>
    <row r="20" spans="1:10" ht="15">
      <c r="A20" s="10">
        <f t="shared" si="5"/>
        <v>10</v>
      </c>
      <c r="B20" s="30">
        <f t="shared" si="5"/>
        <v>2017</v>
      </c>
      <c r="C20" s="17">
        <f t="shared" si="0"/>
        <v>140000</v>
      </c>
      <c r="D20" s="17">
        <f t="shared" si="1"/>
        <v>23333.333333333332</v>
      </c>
      <c r="E20" s="17">
        <f t="shared" si="2"/>
        <v>9800.000000000002</v>
      </c>
      <c r="F20" s="17">
        <f t="shared" si="4"/>
        <v>33133.333333333336</v>
      </c>
      <c r="G20" s="17">
        <f t="shared" si="6"/>
        <v>16843.30654606365</v>
      </c>
      <c r="H20" s="24">
        <f t="shared" si="3"/>
        <v>165.66666666666669</v>
      </c>
      <c r="I20" s="26">
        <f t="shared" si="7"/>
        <v>192.1405932267614</v>
      </c>
      <c r="J20" s="11"/>
    </row>
    <row r="21" spans="1:10" ht="15">
      <c r="A21" s="10">
        <f t="shared" si="5"/>
        <v>11</v>
      </c>
      <c r="B21" s="30">
        <f t="shared" si="5"/>
        <v>2018</v>
      </c>
      <c r="C21" s="17">
        <f t="shared" si="0"/>
        <v>116666.66666666669</v>
      </c>
      <c r="D21" s="17">
        <f t="shared" si="1"/>
        <v>23333.333333333332</v>
      </c>
      <c r="E21" s="17">
        <f t="shared" si="2"/>
        <v>8166.666666666669</v>
      </c>
      <c r="F21" s="17">
        <f t="shared" si="4"/>
        <v>31500</v>
      </c>
      <c r="G21" s="17">
        <f t="shared" si="6"/>
        <v>14965.423086208979</v>
      </c>
      <c r="H21" s="24">
        <f t="shared" si="3"/>
        <v>157.5</v>
      </c>
      <c r="I21" s="26">
        <f t="shared" si="7"/>
        <v>192.1405932267614</v>
      </c>
      <c r="J21" s="11"/>
    </row>
    <row r="22" spans="1:10" ht="15">
      <c r="A22" s="10">
        <f t="shared" si="5"/>
        <v>12</v>
      </c>
      <c r="B22" s="30">
        <f t="shared" si="5"/>
        <v>2019</v>
      </c>
      <c r="C22" s="17">
        <f t="shared" si="0"/>
        <v>93333.33333333334</v>
      </c>
      <c r="D22" s="17">
        <f t="shared" si="1"/>
        <v>23333.333333333332</v>
      </c>
      <c r="E22" s="17">
        <f t="shared" si="2"/>
        <v>6533.333333333335</v>
      </c>
      <c r="F22" s="17">
        <f t="shared" si="4"/>
        <v>29866.666666666668</v>
      </c>
      <c r="G22" s="17">
        <f t="shared" si="6"/>
        <v>13261.157182656627</v>
      </c>
      <c r="H22" s="24">
        <f t="shared" si="3"/>
        <v>149.33333333333334</v>
      </c>
      <c r="I22" s="26">
        <f t="shared" si="7"/>
        <v>192.1405932267614</v>
      </c>
      <c r="J22" s="11"/>
    </row>
    <row r="23" spans="1:10" ht="15">
      <c r="A23" s="10">
        <f t="shared" si="5"/>
        <v>13</v>
      </c>
      <c r="B23" s="30">
        <f t="shared" si="5"/>
        <v>2020</v>
      </c>
      <c r="C23" s="17">
        <f t="shared" si="0"/>
        <v>70000</v>
      </c>
      <c r="D23" s="17">
        <f t="shared" si="1"/>
        <v>23333.333333333332</v>
      </c>
      <c r="E23" s="17">
        <f t="shared" si="2"/>
        <v>4900.000000000001</v>
      </c>
      <c r="F23" s="17">
        <f t="shared" si="4"/>
        <v>28233.333333333332</v>
      </c>
      <c r="G23" s="17">
        <f t="shared" si="6"/>
        <v>11715.829578719711</v>
      </c>
      <c r="H23" s="24">
        <f t="shared" si="3"/>
        <v>141.16666666666666</v>
      </c>
      <c r="I23" s="26">
        <f t="shared" si="7"/>
        <v>192.1405932267614</v>
      </c>
      <c r="J23" s="11"/>
    </row>
    <row r="24" spans="1:10" ht="15">
      <c r="A24" s="10">
        <f t="shared" si="5"/>
        <v>14</v>
      </c>
      <c r="B24" s="30">
        <f t="shared" si="5"/>
        <v>2021</v>
      </c>
      <c r="C24" s="17">
        <f t="shared" si="0"/>
        <v>46666.666666666686</v>
      </c>
      <c r="D24" s="17">
        <f t="shared" si="1"/>
        <v>23333.333333333332</v>
      </c>
      <c r="E24" s="17">
        <f t="shared" si="2"/>
        <v>3266.6666666666683</v>
      </c>
      <c r="F24" s="17">
        <f t="shared" si="4"/>
        <v>26600</v>
      </c>
      <c r="G24" s="17">
        <f t="shared" si="6"/>
        <v>10315.938611060843</v>
      </c>
      <c r="H24" s="24">
        <f t="shared" si="3"/>
        <v>133</v>
      </c>
      <c r="I24" s="26">
        <f t="shared" si="7"/>
        <v>192.1405932267614</v>
      </c>
      <c r="J24" s="11"/>
    </row>
    <row r="25" spans="1:10" ht="15">
      <c r="A25" s="10">
        <f t="shared" si="5"/>
        <v>15</v>
      </c>
      <c r="B25" s="30">
        <f t="shared" si="5"/>
        <v>2022</v>
      </c>
      <c r="C25" s="17">
        <f t="shared" si="0"/>
        <v>23333.333333333372</v>
      </c>
      <c r="D25" s="17">
        <f t="shared" si="1"/>
        <v>23333.333333333332</v>
      </c>
      <c r="E25" s="17">
        <f t="shared" si="2"/>
        <v>1633.3333333333362</v>
      </c>
      <c r="F25" s="17">
        <f t="shared" si="4"/>
        <v>24966.666666666668</v>
      </c>
      <c r="G25" s="17">
        <f t="shared" si="6"/>
        <v>9049.068957070913</v>
      </c>
      <c r="H25" s="24">
        <f t="shared" si="3"/>
        <v>124.83333333333334</v>
      </c>
      <c r="I25" s="26">
        <f t="shared" si="7"/>
        <v>192.1405932267614</v>
      </c>
      <c r="J25" s="11"/>
    </row>
    <row r="26" spans="1:10" ht="15">
      <c r="A26" s="10">
        <f t="shared" si="5"/>
        <v>16</v>
      </c>
      <c r="B26" s="30">
        <f t="shared" si="5"/>
        <v>2023</v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7">
        <f t="shared" si="4"/>
        <v>0</v>
      </c>
      <c r="G26" s="17">
        <f t="shared" si="6"/>
        <v>0</v>
      </c>
      <c r="H26" s="24">
        <f t="shared" si="3"/>
        <v>0</v>
      </c>
      <c r="I26" s="26">
        <f t="shared" si="7"/>
        <v>0</v>
      </c>
      <c r="J26" s="11"/>
    </row>
    <row r="27" spans="1:10" ht="15">
      <c r="A27" s="10">
        <f t="shared" si="5"/>
        <v>17</v>
      </c>
      <c r="B27" s="30">
        <f t="shared" si="5"/>
        <v>2024</v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7">
        <f t="shared" si="4"/>
        <v>0</v>
      </c>
      <c r="G27" s="17">
        <f t="shared" si="6"/>
        <v>0</v>
      </c>
      <c r="H27" s="24">
        <f t="shared" si="3"/>
        <v>0</v>
      </c>
      <c r="I27" s="26">
        <f t="shared" si="7"/>
        <v>0</v>
      </c>
      <c r="J27" s="11"/>
    </row>
    <row r="28" spans="1:10" ht="15">
      <c r="A28" s="10">
        <f t="shared" si="5"/>
        <v>18</v>
      </c>
      <c r="B28" s="30">
        <f t="shared" si="5"/>
        <v>2025</v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7">
        <f t="shared" si="4"/>
        <v>0</v>
      </c>
      <c r="G28" s="17">
        <f t="shared" si="6"/>
        <v>0</v>
      </c>
      <c r="H28" s="24">
        <f t="shared" si="3"/>
        <v>0</v>
      </c>
      <c r="I28" s="26">
        <f t="shared" si="7"/>
        <v>0</v>
      </c>
      <c r="J28" s="11"/>
    </row>
    <row r="29" spans="1:10" ht="15">
      <c r="A29" s="10">
        <f t="shared" si="5"/>
        <v>19</v>
      </c>
      <c r="B29" s="30">
        <f t="shared" si="5"/>
        <v>2026</v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7">
        <f t="shared" si="4"/>
        <v>0</v>
      </c>
      <c r="G29" s="17">
        <f t="shared" si="6"/>
        <v>0</v>
      </c>
      <c r="H29" s="24">
        <f t="shared" si="3"/>
        <v>0</v>
      </c>
      <c r="I29" s="26">
        <f t="shared" si="7"/>
        <v>0</v>
      </c>
      <c r="J29" s="11"/>
    </row>
    <row r="30" spans="1:10" ht="15">
      <c r="A30" s="10">
        <f t="shared" si="5"/>
        <v>20</v>
      </c>
      <c r="B30" s="30">
        <f t="shared" si="5"/>
        <v>2027</v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7">
        <f t="shared" si="4"/>
        <v>0</v>
      </c>
      <c r="G30" s="17">
        <f t="shared" si="6"/>
        <v>0</v>
      </c>
      <c r="H30" s="24">
        <f t="shared" si="3"/>
        <v>0</v>
      </c>
      <c r="I30" s="26">
        <f t="shared" si="7"/>
        <v>0</v>
      </c>
      <c r="J30" s="11"/>
    </row>
    <row r="31" spans="1:10" ht="15">
      <c r="A31" s="10">
        <f t="shared" si="5"/>
        <v>21</v>
      </c>
      <c r="B31" s="30">
        <f t="shared" si="5"/>
        <v>2028</v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7">
        <f t="shared" si="4"/>
        <v>0</v>
      </c>
      <c r="G31" s="17">
        <f t="shared" si="6"/>
        <v>0</v>
      </c>
      <c r="H31" s="24">
        <f t="shared" si="3"/>
        <v>0</v>
      </c>
      <c r="I31" s="26">
        <f t="shared" si="7"/>
        <v>0</v>
      </c>
      <c r="J31" s="11"/>
    </row>
    <row r="32" spans="1:10" ht="15">
      <c r="A32" s="10">
        <f t="shared" si="5"/>
        <v>22</v>
      </c>
      <c r="B32" s="30">
        <f t="shared" si="5"/>
        <v>2029</v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7">
        <f t="shared" si="4"/>
        <v>0</v>
      </c>
      <c r="G32" s="17">
        <f t="shared" si="6"/>
        <v>0</v>
      </c>
      <c r="H32" s="24">
        <f t="shared" si="3"/>
        <v>0</v>
      </c>
      <c r="I32" s="26">
        <f t="shared" si="7"/>
        <v>0</v>
      </c>
      <c r="J32" s="11"/>
    </row>
    <row r="33" spans="1:10" ht="15">
      <c r="A33" s="10">
        <f t="shared" si="5"/>
        <v>23</v>
      </c>
      <c r="B33" s="30">
        <f t="shared" si="5"/>
        <v>2030</v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7">
        <f t="shared" si="4"/>
        <v>0</v>
      </c>
      <c r="G33" s="17">
        <f t="shared" si="6"/>
        <v>0</v>
      </c>
      <c r="H33" s="24">
        <f t="shared" si="3"/>
        <v>0</v>
      </c>
      <c r="I33" s="26">
        <f t="shared" si="7"/>
        <v>0</v>
      </c>
      <c r="J33" s="11"/>
    </row>
    <row r="34" spans="1:10" ht="15">
      <c r="A34" s="10">
        <f t="shared" si="5"/>
        <v>24</v>
      </c>
      <c r="B34" s="30">
        <f t="shared" si="5"/>
        <v>2031</v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7">
        <f t="shared" si="4"/>
        <v>0</v>
      </c>
      <c r="G34" s="17">
        <f t="shared" si="6"/>
        <v>0</v>
      </c>
      <c r="H34" s="24">
        <f t="shared" si="3"/>
        <v>0</v>
      </c>
      <c r="I34" s="26">
        <f t="shared" si="7"/>
        <v>0</v>
      </c>
      <c r="J34" s="11"/>
    </row>
    <row r="35" spans="1:10" ht="15">
      <c r="A35" s="10">
        <f t="shared" si="5"/>
        <v>25</v>
      </c>
      <c r="B35" s="30">
        <f t="shared" si="5"/>
        <v>2032</v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7">
        <f t="shared" si="4"/>
        <v>0</v>
      </c>
      <c r="G35" s="17">
        <f t="shared" si="6"/>
        <v>0</v>
      </c>
      <c r="H35" s="24">
        <f t="shared" si="3"/>
        <v>0</v>
      </c>
      <c r="I35" s="26">
        <f t="shared" si="7"/>
        <v>0</v>
      </c>
      <c r="J35" s="11"/>
    </row>
    <row r="36" spans="1:10" ht="15">
      <c r="A36" s="10">
        <f t="shared" si="5"/>
        <v>26</v>
      </c>
      <c r="B36" s="30">
        <f t="shared" si="5"/>
        <v>2033</v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7">
        <f t="shared" si="4"/>
        <v>0</v>
      </c>
      <c r="G36" s="17">
        <f t="shared" si="6"/>
        <v>0</v>
      </c>
      <c r="H36" s="24">
        <f t="shared" si="3"/>
        <v>0</v>
      </c>
      <c r="I36" s="26">
        <f t="shared" si="7"/>
        <v>0</v>
      </c>
      <c r="J36" s="11"/>
    </row>
    <row r="37" spans="1:10" ht="15">
      <c r="A37" s="10">
        <f t="shared" si="5"/>
        <v>27</v>
      </c>
      <c r="B37" s="30">
        <f>B36+1</f>
        <v>2034</v>
      </c>
      <c r="C37" s="17">
        <f t="shared" si="0"/>
        <v>0</v>
      </c>
      <c r="D37" s="17">
        <f t="shared" si="1"/>
        <v>0</v>
      </c>
      <c r="E37" s="17">
        <f t="shared" si="2"/>
        <v>0</v>
      </c>
      <c r="F37" s="17">
        <f t="shared" si="4"/>
        <v>0</v>
      </c>
      <c r="G37" s="17">
        <f t="shared" si="6"/>
        <v>0</v>
      </c>
      <c r="H37" s="24">
        <f t="shared" si="3"/>
        <v>0</v>
      </c>
      <c r="I37" s="26">
        <f t="shared" si="7"/>
        <v>0</v>
      </c>
      <c r="J37" s="11"/>
    </row>
    <row r="38" spans="1:10" ht="15">
      <c r="A38" s="10">
        <f t="shared" si="5"/>
        <v>28</v>
      </c>
      <c r="B38" s="30">
        <f>B37+1</f>
        <v>2035</v>
      </c>
      <c r="C38" s="17">
        <f t="shared" si="0"/>
        <v>0</v>
      </c>
      <c r="D38" s="17">
        <f t="shared" si="1"/>
        <v>0</v>
      </c>
      <c r="E38" s="17">
        <f t="shared" si="2"/>
        <v>0</v>
      </c>
      <c r="F38" s="17">
        <f t="shared" si="4"/>
        <v>0</v>
      </c>
      <c r="G38" s="17">
        <f t="shared" si="6"/>
        <v>0</v>
      </c>
      <c r="H38" s="24">
        <f t="shared" si="3"/>
        <v>0</v>
      </c>
      <c r="I38" s="26">
        <f t="shared" si="7"/>
        <v>0</v>
      </c>
      <c r="J38" s="11"/>
    </row>
    <row r="39" spans="1:10" ht="15">
      <c r="A39" s="10">
        <f t="shared" si="5"/>
        <v>29</v>
      </c>
      <c r="B39" s="30">
        <f>B38+1</f>
        <v>2036</v>
      </c>
      <c r="C39" s="17">
        <f t="shared" si="0"/>
        <v>0</v>
      </c>
      <c r="D39" s="17">
        <f t="shared" si="1"/>
        <v>0</v>
      </c>
      <c r="E39" s="17">
        <f t="shared" si="2"/>
        <v>0</v>
      </c>
      <c r="F39" s="17">
        <f t="shared" si="4"/>
        <v>0</v>
      </c>
      <c r="G39" s="17">
        <f t="shared" si="6"/>
        <v>0</v>
      </c>
      <c r="H39" s="24">
        <f t="shared" si="3"/>
        <v>0</v>
      </c>
      <c r="I39" s="26">
        <f t="shared" si="7"/>
        <v>0</v>
      </c>
      <c r="J39" s="11"/>
    </row>
    <row r="40" spans="1:10" ht="15">
      <c r="A40" s="10">
        <f t="shared" si="5"/>
        <v>30</v>
      </c>
      <c r="B40" s="31">
        <f>B39+1</f>
        <v>2037</v>
      </c>
      <c r="C40" s="17">
        <f t="shared" si="0"/>
        <v>0</v>
      </c>
      <c r="D40" s="17">
        <f t="shared" si="1"/>
        <v>0</v>
      </c>
      <c r="E40" s="17">
        <f t="shared" si="2"/>
        <v>0</v>
      </c>
      <c r="F40" s="17">
        <f t="shared" si="4"/>
        <v>0</v>
      </c>
      <c r="G40" s="17">
        <f t="shared" si="6"/>
        <v>0</v>
      </c>
      <c r="H40" s="24">
        <f t="shared" si="3"/>
        <v>0</v>
      </c>
      <c r="I40" s="26">
        <f t="shared" si="7"/>
        <v>0</v>
      </c>
      <c r="J40" s="11"/>
    </row>
    <row r="41" spans="2:10" ht="15">
      <c r="B41" s="12" t="s">
        <v>6</v>
      </c>
      <c r="C41" s="8"/>
      <c r="D41" s="8"/>
      <c r="E41" s="8"/>
      <c r="F41" s="13">
        <f>SUM(F11:F40)</f>
        <v>546000</v>
      </c>
      <c r="G41" s="13">
        <f>SUM(G11:G40)</f>
        <v>350000</v>
      </c>
      <c r="H41" s="13"/>
      <c r="I41" s="8"/>
      <c r="J41" s="11"/>
    </row>
    <row r="42" spans="3:8" ht="15" hidden="1" outlineLevel="1">
      <c r="C42" s="6"/>
      <c r="D42" s="6"/>
      <c r="E42" s="6"/>
      <c r="F42" s="42" t="s">
        <v>19</v>
      </c>
      <c r="G42" s="42">
        <f>G41*POWER(1+$C$4,C3)</f>
        <v>965661.0392503671</v>
      </c>
      <c r="H42" s="6"/>
    </row>
    <row r="43" ht="15" collapsed="1"/>
    <row r="44" ht="15.75">
      <c r="B44" s="4" t="s">
        <v>2</v>
      </c>
    </row>
    <row r="45" ht="15.75">
      <c r="B45" s="5" t="s">
        <v>4</v>
      </c>
    </row>
    <row r="46" ht="15.75">
      <c r="B46" s="3" t="s">
        <v>5</v>
      </c>
    </row>
  </sheetData>
  <printOptions gridLines="1"/>
  <pageMargins left="0.75" right="0.75" top="1.01" bottom="0.81" header="0.5" footer="0.46"/>
  <pageSetup orientation="portrait" scale="86" r:id="rId1"/>
  <headerFooter alignWithMargins="0">
    <oddHeader>&amp;L&amp;"Times New Roman,Bold"&amp;12Loan Repayment Analysis&amp;R&amp;"Times New Roman,Regular"&amp;12Environmental  Finance Center
University of North Carolina
</oddHeader>
    <oddFooter>&amp;L&amp;"Times New Roman,Regular"&amp;12Elmar D. Kapfer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EFC, University of North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Repayment Program</dc:title>
  <dc:subject/>
  <dc:creator>Elmar D. Kapfer</dc:creator>
  <cp:keywords/>
  <dc:description/>
  <cp:lastModifiedBy>UNC</cp:lastModifiedBy>
  <cp:lastPrinted>2006-05-15T19:09:25Z</cp:lastPrinted>
  <dcterms:created xsi:type="dcterms:W3CDTF">1998-06-09T20:00:03Z</dcterms:created>
  <dcterms:modified xsi:type="dcterms:W3CDTF">2006-07-10T20:38:15Z</dcterms:modified>
  <cp:category/>
  <cp:version/>
  <cp:contentType/>
  <cp:contentStatus/>
</cp:coreProperties>
</file>